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idou-sv05\営業部\営業課\営業課共用\23.ホームページ等更新･修正･広報誌記事掲載\1.ホームページ\R4.12.21 水道料金の仕組と料金表(計算シートの掲載)\修正後\"/>
    </mc:Choice>
  </mc:AlternateContent>
  <bookViews>
    <workbookView xWindow="0" yWindow="0" windowWidth="28800" windowHeight="12210"/>
  </bookViews>
  <sheets>
    <sheet name="計算シミュレーション" sheetId="1" r:id="rId1"/>
  </sheets>
  <definedNames>
    <definedName name="_xlnm.Print_Area" localSheetId="0">計算シミュレーション!$B$2:$AT$35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T33" i="1"/>
  <c r="T32" i="1"/>
  <c r="T31" i="1"/>
  <c r="T30" i="1"/>
  <c r="T29" i="1"/>
  <c r="T28" i="1" l="1"/>
  <c r="R28" i="1"/>
  <c r="CC10" i="1" l="1"/>
  <c r="CC9" i="1"/>
  <c r="R29" i="1" l="1"/>
  <c r="R30" i="1"/>
  <c r="R31" i="1"/>
  <c r="R32" i="1"/>
  <c r="R33" i="1"/>
  <c r="R34" i="1"/>
  <c r="H30" i="1" l="1"/>
  <c r="H31" i="1"/>
  <c r="H32" i="1"/>
  <c r="H33" i="1"/>
  <c r="H34" i="1"/>
  <c r="H29" i="1"/>
  <c r="AH23" i="1" l="1"/>
  <c r="AL23" i="1" s="1"/>
  <c r="AP23" i="1" l="1"/>
  <c r="AD23" i="1"/>
  <c r="L14" i="1"/>
  <c r="AH24" i="1"/>
  <c r="AH25" i="1"/>
  <c r="AH26" i="1"/>
  <c r="AH27" i="1"/>
  <c r="AH28" i="1"/>
  <c r="AH29" i="1"/>
  <c r="AH30" i="1"/>
  <c r="AH31" i="1"/>
  <c r="AH32" i="1"/>
  <c r="CI35" i="1" l="1"/>
  <c r="CI33" i="1"/>
  <c r="CI31" i="1"/>
  <c r="CI29" i="1"/>
  <c r="CI27" i="1"/>
  <c r="CI25" i="1"/>
  <c r="CI23" i="1"/>
  <c r="CI21" i="1"/>
  <c r="CI19" i="1"/>
  <c r="CI17" i="1"/>
  <c r="CD13" i="1"/>
  <c r="CE13" i="1" s="1"/>
  <c r="CK21" i="1" l="1"/>
  <c r="CK31" i="1"/>
  <c r="CK23" i="1"/>
  <c r="CH25" i="1"/>
  <c r="CJ27" i="1"/>
  <c r="CJ29" i="1"/>
  <c r="CH33" i="1"/>
  <c r="CK17" i="1"/>
  <c r="CK19" i="1"/>
  <c r="CH35" i="1"/>
  <c r="CH31" i="1"/>
  <c r="CK35" i="1"/>
  <c r="CJ35" i="1"/>
  <c r="CJ33" i="1"/>
  <c r="CK33" i="1"/>
  <c r="CJ31" i="1"/>
  <c r="CH29" i="1"/>
  <c r="CK29" i="1"/>
  <c r="CK27" i="1"/>
  <c r="CH27" i="1"/>
  <c r="CJ25" i="1"/>
  <c r="CK25" i="1"/>
  <c r="CJ23" i="1"/>
  <c r="CH23" i="1"/>
  <c r="CJ21" i="1"/>
  <c r="CH21" i="1"/>
  <c r="CH19" i="1"/>
  <c r="CJ19" i="1"/>
  <c r="CH17" i="1"/>
  <c r="CJ17" i="1"/>
  <c r="P33" i="1" l="1"/>
  <c r="M34" i="1" s="1"/>
  <c r="P32" i="1"/>
  <c r="M33" i="1" s="1"/>
  <c r="P31" i="1"/>
  <c r="M32" i="1" s="1"/>
  <c r="P30" i="1"/>
  <c r="M31" i="1" s="1"/>
  <c r="P29" i="1"/>
  <c r="M30" i="1" s="1"/>
  <c r="P28" i="1"/>
  <c r="M29" i="1" s="1"/>
  <c r="AP32" i="1"/>
  <c r="AL32" i="1"/>
  <c r="AD32" i="1"/>
  <c r="AP31" i="1"/>
  <c r="AL31" i="1"/>
  <c r="AD31" i="1"/>
  <c r="AP30" i="1"/>
  <c r="AL30" i="1"/>
  <c r="AD30" i="1"/>
  <c r="AP29" i="1"/>
  <c r="AL29" i="1"/>
  <c r="AD29" i="1"/>
  <c r="AP28" i="1"/>
  <c r="AL28" i="1"/>
  <c r="AD28" i="1"/>
  <c r="AP27" i="1"/>
  <c r="AL27" i="1"/>
  <c r="AD27" i="1"/>
  <c r="AP26" i="1"/>
  <c r="AL26" i="1"/>
  <c r="AD26" i="1"/>
  <c r="AP25" i="1"/>
  <c r="AL25" i="1"/>
  <c r="AD25" i="1"/>
  <c r="AP24" i="1"/>
  <c r="AL24" i="1"/>
  <c r="AD24" i="1"/>
  <c r="CD14" i="1" l="1"/>
  <c r="CE14" i="1" s="1"/>
  <c r="AC8" i="1" s="1"/>
  <c r="CD9" i="1"/>
  <c r="CK9" i="1" l="1"/>
  <c r="CJ9" i="1"/>
  <c r="CM9" i="1"/>
  <c r="CC5" i="1" s="1"/>
  <c r="AC6" i="1" s="1"/>
  <c r="CL9" i="1"/>
  <c r="CI9" i="1"/>
  <c r="CH9" i="1"/>
  <c r="CG9" i="1"/>
  <c r="CF9" i="1"/>
  <c r="CE9" i="1"/>
  <c r="AC10" i="1" l="1"/>
  <c r="AC12" i="1" s="1"/>
</calcChain>
</file>

<file path=xl/sharedStrings.xml><?xml version="1.0" encoding="utf-8"?>
<sst xmlns="http://schemas.openxmlformats.org/spreadsheetml/2006/main" count="211" uniqueCount="105">
  <si>
    <t>水道料金計算シミュレーション（令和元年10月1日～）</t>
    <rPh sb="0" eb="4">
      <t>スイドウリョウキン</t>
    </rPh>
    <rPh sb="4" eb="6">
      <t>ケイサン</t>
    </rPh>
    <rPh sb="15" eb="17">
      <t>レイワ</t>
    </rPh>
    <rPh sb="17" eb="19">
      <t>ガンネン</t>
    </rPh>
    <rPh sb="21" eb="22">
      <t>ガツ</t>
    </rPh>
    <rPh sb="23" eb="24">
      <t>ニチ</t>
    </rPh>
    <phoneticPr fontId="3"/>
  </si>
  <si>
    <t>内税</t>
    <rPh sb="0" eb="2">
      <t>ウチゼイ</t>
    </rPh>
    <phoneticPr fontId="3"/>
  </si>
  <si>
    <t>使用状況の入力</t>
    <rPh sb="0" eb="4">
      <t>シヨウジョウキョウ</t>
    </rPh>
    <rPh sb="5" eb="7">
      <t>ニュウリョク</t>
    </rPh>
    <phoneticPr fontId="3"/>
  </si>
  <si>
    <t>料金計算結果</t>
    <rPh sb="0" eb="6">
      <t>リョウキンケイサンケッカ</t>
    </rPh>
    <phoneticPr fontId="3"/>
  </si>
  <si>
    <t>条件設定</t>
    <rPh sb="0" eb="4">
      <t>ジョウケンセッテイ</t>
    </rPh>
    <phoneticPr fontId="3"/>
  </si>
  <si>
    <t>メータ口径</t>
    <rPh sb="3" eb="5">
      <t>コウケイ</t>
    </rPh>
    <phoneticPr fontId="3"/>
  </si>
  <si>
    <t>mm</t>
    <phoneticPr fontId="3"/>
  </si>
  <si>
    <t>基本料金</t>
    <rPh sb="0" eb="4">
      <t>キホンリョウキン</t>
    </rPh>
    <phoneticPr fontId="3"/>
  </si>
  <si>
    <t>円</t>
    <rPh sb="0" eb="1">
      <t>エン</t>
    </rPh>
    <phoneticPr fontId="3"/>
  </si>
  <si>
    <t>← メータの口径、使用日数から算出される基本料金</t>
    <rPh sb="6" eb="8">
      <t>コウケイ</t>
    </rPh>
    <rPh sb="9" eb="13">
      <t>シヨウニッスウ</t>
    </rPh>
    <rPh sb="15" eb="17">
      <t>サンシュツ</t>
    </rPh>
    <rPh sb="20" eb="24">
      <t>キホンリョウキン</t>
    </rPh>
    <phoneticPr fontId="3"/>
  </si>
  <si>
    <t>使用日数</t>
    <rPh sb="0" eb="4">
      <t>シヨウニッスウ</t>
    </rPh>
    <phoneticPr fontId="3"/>
  </si>
  <si>
    <t>日</t>
    <rPh sb="0" eb="1">
      <t>ニチ</t>
    </rPh>
    <phoneticPr fontId="3"/>
  </si>
  <si>
    <t>使用料金</t>
    <rPh sb="0" eb="4">
      <t>シヨウリョウキン</t>
    </rPh>
    <phoneticPr fontId="3"/>
  </si>
  <si>
    <t>← 使用した水量から算出される使用料金</t>
    <rPh sb="2" eb="4">
      <t>シヨウ</t>
    </rPh>
    <rPh sb="6" eb="8">
      <t>スイリョウ</t>
    </rPh>
    <rPh sb="10" eb="12">
      <t>サンシュツ</t>
    </rPh>
    <rPh sb="15" eb="17">
      <t>シヨウ</t>
    </rPh>
    <rPh sb="17" eb="19">
      <t>リョウキン</t>
    </rPh>
    <phoneticPr fontId="3"/>
  </si>
  <si>
    <t>使用水量</t>
    <rPh sb="0" eb="4">
      <t>シヨウスイリョウ</t>
    </rPh>
    <phoneticPr fontId="3"/>
  </si>
  <si>
    <t>㎥</t>
    <phoneticPr fontId="3"/>
  </si>
  <si>
    <t>水道料金</t>
    <rPh sb="0" eb="4">
      <t>スイドウリョウキン</t>
    </rPh>
    <phoneticPr fontId="3"/>
  </si>
  <si>
    <t>（内消費税）</t>
    <rPh sb="1" eb="2">
      <t>ウチ</t>
    </rPh>
    <rPh sb="2" eb="5">
      <t>ショウヒゼイ</t>
    </rPh>
    <phoneticPr fontId="3"/>
  </si>
  <si>
    <t>← 水道料金×10/110（1円未満切捨て）</t>
    <rPh sb="2" eb="6">
      <t>スイドウリョウキン</t>
    </rPh>
    <rPh sb="15" eb="18">
      <t>エンミマン</t>
    </rPh>
    <rPh sb="18" eb="20">
      <t>キリス</t>
    </rPh>
    <phoneticPr fontId="3"/>
  </si>
  <si>
    <t>　下水道使用料につきましては、お住まいの市町の下水道課へお問い合わせください。</t>
    <rPh sb="1" eb="7">
      <t>ゲスイドウシヨウリョウ</t>
    </rPh>
    <rPh sb="16" eb="17">
      <t>ス</t>
    </rPh>
    <rPh sb="20" eb="22">
      <t>シマチ</t>
    </rPh>
    <rPh sb="23" eb="27">
      <t>ゲスイドウカ</t>
    </rPh>
    <rPh sb="29" eb="30">
      <t>ト</t>
    </rPh>
    <rPh sb="31" eb="32">
      <t>ア</t>
    </rPh>
    <phoneticPr fontId="3"/>
  </si>
  <si>
    <t>日～</t>
    <rPh sb="0" eb="1">
      <t>ニチ</t>
    </rPh>
    <phoneticPr fontId="3"/>
  </si>
  <si>
    <t>13㎜</t>
    <phoneticPr fontId="3"/>
  </si>
  <si>
    <t>金額</t>
    <rPh sb="0" eb="2">
      <t>キンガク</t>
    </rPh>
    <phoneticPr fontId="3"/>
  </si>
  <si>
    <t>20㎜</t>
    <phoneticPr fontId="3"/>
  </si>
  <si>
    <t>25㎜</t>
    <phoneticPr fontId="3"/>
  </si>
  <si>
    <t>30㎜</t>
    <phoneticPr fontId="3"/>
  </si>
  <si>
    <t>第1区分</t>
    <rPh sb="0" eb="1">
      <t>ダイ</t>
    </rPh>
    <rPh sb="2" eb="4">
      <t>クブン</t>
    </rPh>
    <phoneticPr fontId="3"/>
  </si>
  <si>
    <t>～</t>
    <phoneticPr fontId="3"/>
  </si>
  <si>
    <t>40㎜</t>
    <phoneticPr fontId="3"/>
  </si>
  <si>
    <t>第2区分</t>
    <rPh sb="0" eb="1">
      <t>ダイ</t>
    </rPh>
    <rPh sb="2" eb="4">
      <t>クブン</t>
    </rPh>
    <phoneticPr fontId="3"/>
  </si>
  <si>
    <t>50㎜</t>
    <phoneticPr fontId="3"/>
  </si>
  <si>
    <t>第3区分</t>
    <rPh sb="0" eb="1">
      <t>ダイ</t>
    </rPh>
    <rPh sb="2" eb="4">
      <t>クブン</t>
    </rPh>
    <phoneticPr fontId="3"/>
  </si>
  <si>
    <t>75㎜</t>
    <phoneticPr fontId="3"/>
  </si>
  <si>
    <t>第4区分</t>
    <rPh sb="0" eb="1">
      <t>ダイ</t>
    </rPh>
    <rPh sb="2" eb="4">
      <t>クブン</t>
    </rPh>
    <phoneticPr fontId="3"/>
  </si>
  <si>
    <t>100㎜</t>
    <phoneticPr fontId="3"/>
  </si>
  <si>
    <t>第5区分</t>
    <rPh sb="0" eb="1">
      <t>ダイ</t>
    </rPh>
    <rPh sb="2" eb="4">
      <t>クブン</t>
    </rPh>
    <phoneticPr fontId="3"/>
  </si>
  <si>
    <t>150㎜</t>
    <phoneticPr fontId="3"/>
  </si>
  <si>
    <t>第6区分</t>
    <rPh sb="0" eb="1">
      <t>ダイ</t>
    </rPh>
    <rPh sb="2" eb="4">
      <t>クブン</t>
    </rPh>
    <phoneticPr fontId="3"/>
  </si>
  <si>
    <t>200㎜</t>
    <phoneticPr fontId="3"/>
  </si>
  <si>
    <t>第7区分</t>
    <rPh sb="0" eb="1">
      <t>ダイ</t>
    </rPh>
    <rPh sb="2" eb="4">
      <t>クブン</t>
    </rPh>
    <phoneticPr fontId="3"/>
  </si>
  <si>
    <t>使用日数</t>
    <rPh sb="0" eb="4">
      <t>シヨウニッスウ</t>
    </rPh>
    <phoneticPr fontId="3"/>
  </si>
  <si>
    <t>日数計算</t>
    <rPh sb="0" eb="2">
      <t>ニッスウ</t>
    </rPh>
    <rPh sb="2" eb="4">
      <t>ケイサン</t>
    </rPh>
    <phoneticPr fontId="3"/>
  </si>
  <si>
    <t>※公共下水道をご利用のお客様は、別途、下水道使用料がかかります。</t>
    <rPh sb="1" eb="6">
      <t>コウキョウゲスイドウ</t>
    </rPh>
    <rPh sb="8" eb="10">
      <t>リヨウ</t>
    </rPh>
    <rPh sb="12" eb="14">
      <t>キャクサマ</t>
    </rPh>
    <rPh sb="16" eb="18">
      <t>ベット</t>
    </rPh>
    <rPh sb="19" eb="25">
      <t>ゲスイドウシヨウリョウ</t>
    </rPh>
    <phoneticPr fontId="3"/>
  </si>
  <si>
    <t>　　異なります）。</t>
    <rPh sb="2" eb="3">
      <t>コト</t>
    </rPh>
    <phoneticPr fontId="3"/>
  </si>
  <si>
    <t>　→　</t>
    <phoneticPr fontId="3"/>
  </si>
  <si>
    <t>構成市町下水道課連絡先</t>
  </si>
  <si>
    <t>開始(前回検針)日</t>
    <rPh sb="0" eb="2">
      <t>カイシ</t>
    </rPh>
    <rPh sb="3" eb="7">
      <t>ゼンカイケンシン</t>
    </rPh>
    <rPh sb="8" eb="9">
      <t>ビ</t>
    </rPh>
    <phoneticPr fontId="3"/>
  </si>
  <si>
    <t>終了（次回検針）日</t>
    <rPh sb="0" eb="2">
      <t>シュウリョウ</t>
    </rPh>
    <rPh sb="3" eb="5">
      <t>ジカイ</t>
    </rPh>
    <rPh sb="5" eb="7">
      <t>ケンシン</t>
    </rPh>
    <rPh sb="8" eb="9">
      <t>ヒ</t>
    </rPh>
    <phoneticPr fontId="3"/>
  </si>
  <si>
    <t>※使用日数が分からない場合にご利用ください。</t>
    <rPh sb="1" eb="5">
      <t>シヨウニッスウ</t>
    </rPh>
    <rPh sb="6" eb="7">
      <t>ワ</t>
    </rPh>
    <rPh sb="11" eb="13">
      <t>バアイ</t>
    </rPh>
    <rPh sb="15" eb="17">
      <t>リヨウ</t>
    </rPh>
    <phoneticPr fontId="3"/>
  </si>
  <si>
    <t>　　　　　使用月数
使用区分　</t>
    <rPh sb="5" eb="7">
      <t>シヨウ</t>
    </rPh>
    <rPh sb="7" eb="8">
      <t>ツキ</t>
    </rPh>
    <rPh sb="8" eb="9">
      <t>スウ</t>
    </rPh>
    <rPh sb="10" eb="12">
      <t>シヨウ</t>
    </rPh>
    <rPh sb="12" eb="14">
      <t>クブン</t>
    </rPh>
    <phoneticPr fontId="3"/>
  </si>
  <si>
    <t>　　　　  使用月数
ﾒｰﾀ口径　</t>
    <rPh sb="6" eb="8">
      <t>シヨウ</t>
    </rPh>
    <rPh sb="8" eb="9">
      <t>ツキ</t>
    </rPh>
    <rPh sb="9" eb="10">
      <t>スウ</t>
    </rPh>
    <rPh sb="14" eb="16">
      <t>コウケイ</t>
    </rPh>
    <phoneticPr fontId="3"/>
  </si>
  <si>
    <t>口径リスト</t>
    <rPh sb="0" eb="2">
      <t>コウケイ</t>
    </rPh>
    <phoneticPr fontId="3"/>
  </si>
  <si>
    <t>基本料金（一か月）税抜</t>
    <rPh sb="0" eb="4">
      <t>キホンリョウキン</t>
    </rPh>
    <rPh sb="5" eb="6">
      <t>イッ</t>
    </rPh>
    <rPh sb="7" eb="8">
      <t>ゲツ</t>
    </rPh>
    <rPh sb="9" eb="11">
      <t>ゼイヌキ</t>
    </rPh>
    <phoneticPr fontId="3"/>
  </si>
  <si>
    <t>消費税率</t>
    <rPh sb="0" eb="4">
      <t>ショウヒゼイリツ</t>
    </rPh>
    <phoneticPr fontId="3"/>
  </si>
  <si>
    <t>使用料金（税抜）</t>
    <rPh sb="0" eb="4">
      <t>シヨウリョウキン</t>
    </rPh>
    <rPh sb="5" eb="7">
      <t>ゼイヌキ</t>
    </rPh>
    <phoneticPr fontId="3"/>
  </si>
  <si>
    <t>区分</t>
    <rPh sb="0" eb="2">
      <t>クブン</t>
    </rPh>
    <phoneticPr fontId="3"/>
  </si>
  <si>
    <t>金額</t>
    <rPh sb="0" eb="2">
      <t>キンガク</t>
    </rPh>
    <phoneticPr fontId="3"/>
  </si>
  <si>
    <t>第１区分</t>
    <rPh sb="0" eb="1">
      <t>ダイ</t>
    </rPh>
    <rPh sb="2" eb="4">
      <t>クブン</t>
    </rPh>
    <phoneticPr fontId="3"/>
  </si>
  <si>
    <t>第２区分</t>
    <rPh sb="0" eb="1">
      <t>ダイ</t>
    </rPh>
    <rPh sb="2" eb="4">
      <t>クブン</t>
    </rPh>
    <phoneticPr fontId="3"/>
  </si>
  <si>
    <t>第３区分</t>
    <rPh sb="0" eb="1">
      <t>ダイ</t>
    </rPh>
    <rPh sb="2" eb="4">
      <t>クブン</t>
    </rPh>
    <phoneticPr fontId="3"/>
  </si>
  <si>
    <t>第４区分</t>
    <rPh sb="0" eb="1">
      <t>ダイ</t>
    </rPh>
    <rPh sb="2" eb="4">
      <t>クブン</t>
    </rPh>
    <phoneticPr fontId="3"/>
  </si>
  <si>
    <t>第５区分</t>
    <rPh sb="0" eb="1">
      <t>ダイ</t>
    </rPh>
    <rPh sb="2" eb="4">
      <t>クブン</t>
    </rPh>
    <phoneticPr fontId="3"/>
  </si>
  <si>
    <t>第６区分</t>
    <rPh sb="0" eb="1">
      <t>ダイ</t>
    </rPh>
    <rPh sb="2" eb="4">
      <t>クブン</t>
    </rPh>
    <phoneticPr fontId="3"/>
  </si>
  <si>
    <t>第７区分</t>
    <rPh sb="0" eb="1">
      <t>ダイ</t>
    </rPh>
    <rPh sb="2" eb="4">
      <t>クブン</t>
    </rPh>
    <phoneticPr fontId="3"/>
  </si>
  <si>
    <t>月数</t>
    <rPh sb="0" eb="2">
      <t>ツキスウ</t>
    </rPh>
    <phoneticPr fontId="3"/>
  </si>
  <si>
    <t>口径</t>
    <rPh sb="0" eb="2">
      <t>コウケイ</t>
    </rPh>
    <phoneticPr fontId="3"/>
  </si>
  <si>
    <t>金額</t>
    <rPh sb="0" eb="2">
      <t>キンガク</t>
    </rPh>
    <phoneticPr fontId="3"/>
  </si>
  <si>
    <t>口径別基本料金額</t>
    <rPh sb="0" eb="3">
      <t>コウケイベツ</t>
    </rPh>
    <rPh sb="3" eb="8">
      <t>キホンリョウキンガク</t>
    </rPh>
    <phoneticPr fontId="3"/>
  </si>
  <si>
    <t>⇦料金計算結果（基本料金）　条件設定の口径に応じて、口径別基本料金額を表示</t>
    <rPh sb="14" eb="18">
      <t>ジョウケンセッテイ</t>
    </rPh>
    <rPh sb="19" eb="21">
      <t>コウケイ</t>
    </rPh>
    <rPh sb="22" eb="23">
      <t>オウ</t>
    </rPh>
    <rPh sb="26" eb="34">
      <t>コウケイベツキホンリョウキンガク</t>
    </rPh>
    <rPh sb="35" eb="37">
      <t>ヒョウジ</t>
    </rPh>
    <phoneticPr fontId="3"/>
  </si>
  <si>
    <t>のセルが、計算の根拠となるセル（手入力）です。口径、消費税率、金額に変更がありましたら、このセルを修正してください</t>
    <rPh sb="5" eb="7">
      <t>ケイサン</t>
    </rPh>
    <rPh sb="8" eb="10">
      <t>コンキョ</t>
    </rPh>
    <rPh sb="16" eb="19">
      <t>テニュウリョク</t>
    </rPh>
    <rPh sb="23" eb="25">
      <t>コウケイ</t>
    </rPh>
    <rPh sb="26" eb="30">
      <t>ショウヒゼイリツ</t>
    </rPh>
    <rPh sb="31" eb="33">
      <t>キンガク</t>
    </rPh>
    <rPh sb="34" eb="36">
      <t>ヘンコウ</t>
    </rPh>
    <rPh sb="49" eb="51">
      <t>シュウセイ</t>
    </rPh>
    <phoneticPr fontId="3"/>
  </si>
  <si>
    <t>種別</t>
    <rPh sb="0" eb="2">
      <t>シュベツ</t>
    </rPh>
    <phoneticPr fontId="3"/>
  </si>
  <si>
    <t>⇦ ROUNDDOWN(税抜額×消費税率（小数点以下切捨て）)</t>
    <rPh sb="12" eb="14">
      <t>ゼイヌキ</t>
    </rPh>
    <rPh sb="14" eb="15">
      <t>ガク</t>
    </rPh>
    <rPh sb="16" eb="20">
      <t>ショウヒゼイリツ</t>
    </rPh>
    <rPh sb="21" eb="26">
      <t>ショウスウテンイカ</t>
    </rPh>
    <rPh sb="26" eb="28">
      <t>キリス</t>
    </rPh>
    <phoneticPr fontId="3"/>
  </si>
  <si>
    <t>基本料金（使用月数別）税込</t>
    <rPh sb="0" eb="5">
      <t>キホンリョウキン｢</t>
    </rPh>
    <rPh sb="5" eb="9">
      <t>シヨウツキスウ</t>
    </rPh>
    <rPh sb="9" eb="10">
      <t>ベツ</t>
    </rPh>
    <rPh sb="11" eb="13">
      <t>ゼイコミ</t>
    </rPh>
    <phoneticPr fontId="3"/>
  </si>
  <si>
    <t>日数計算結果
（使用月数）</t>
    <rPh sb="0" eb="4">
      <t>ニッスウケイサン</t>
    </rPh>
    <rPh sb="4" eb="6">
      <t>ケッカ</t>
    </rPh>
    <rPh sb="8" eb="12">
      <t>シヨウツキスウ</t>
    </rPh>
    <phoneticPr fontId="3"/>
  </si>
  <si>
    <t>⇩【基本料金（1か月）税抜】×税率</t>
    <rPh sb="2" eb="6">
      <t>キホンリョウキン</t>
    </rPh>
    <rPh sb="9" eb="10">
      <t>ゲツ</t>
    </rPh>
    <rPh sb="11" eb="13">
      <t>ゼイヌキ</t>
    </rPh>
    <rPh sb="15" eb="17">
      <t>ゼイリツ</t>
    </rPh>
    <phoneticPr fontId="3"/>
  </si>
  <si>
    <t>⇩条件設定のメータ口径のプルダウンリスト　他口径を手入力した場合のエラーメッセージは、「当企業団では、ご指定の口径のメータを取り扱っておりません。今一度、入力内容をご確認ください。」</t>
    <rPh sb="1" eb="5">
      <t>ジョウケンセッテイ</t>
    </rPh>
    <rPh sb="9" eb="11">
      <t>コウケイ</t>
    </rPh>
    <rPh sb="21" eb="22">
      <t>タ</t>
    </rPh>
    <rPh sb="22" eb="24">
      <t>コウケイ</t>
    </rPh>
    <rPh sb="25" eb="28">
      <t>テニュウリョク</t>
    </rPh>
    <rPh sb="30" eb="32">
      <t>バアイ</t>
    </rPh>
    <rPh sb="44" eb="48">
      <t>トウキギョウダン</t>
    </rPh>
    <rPh sb="52" eb="54">
      <t>シテイ</t>
    </rPh>
    <rPh sb="55" eb="57">
      <t>コウケイ</t>
    </rPh>
    <rPh sb="62" eb="63">
      <t>ト</t>
    </rPh>
    <rPh sb="64" eb="65">
      <t>アツカ</t>
    </rPh>
    <rPh sb="73" eb="76">
      <t>イマイチド</t>
    </rPh>
    <rPh sb="77" eb="81">
      <t>ニュウリョクナイヨウ</t>
    </rPh>
    <rPh sb="83" eb="85">
      <t>カクニン</t>
    </rPh>
    <phoneticPr fontId="3"/>
  </si>
  <si>
    <t>基本料金</t>
    <rPh sb="0" eb="4">
      <t>キホンリョウキン</t>
    </rPh>
    <phoneticPr fontId="3"/>
  </si>
  <si>
    <r>
      <t xml:space="preserve">　　　　　⇧ </t>
    </r>
    <r>
      <rPr>
        <sz val="11"/>
        <color theme="5"/>
        <rFont val="游ゴシック"/>
        <family val="3"/>
        <charset val="128"/>
        <scheme val="minor"/>
      </rPr>
      <t>日数計算結果（使用月数）</t>
    </r>
    <r>
      <rPr>
        <sz val="11"/>
        <color theme="1"/>
        <rFont val="游ゴシック"/>
        <family val="2"/>
        <charset val="128"/>
        <scheme val="minor"/>
      </rPr>
      <t>に応じた基本料金の額　【基本料金（使用月数別）税込】の表をHLOOKUP</t>
    </r>
    <rPh sb="7" eb="13">
      <t>ニッスウケイサンケッカ</t>
    </rPh>
    <rPh sb="14" eb="18">
      <t>シヨウツキスウ</t>
    </rPh>
    <rPh sb="20" eb="21">
      <t>オウ</t>
    </rPh>
    <rPh sb="23" eb="27">
      <t>キホンリョウキン</t>
    </rPh>
    <rPh sb="28" eb="29">
      <t>ガク</t>
    </rPh>
    <rPh sb="31" eb="35">
      <t>キホンリョウキン</t>
    </rPh>
    <rPh sb="36" eb="40">
      <t>シヨウツキスウ</t>
    </rPh>
    <rPh sb="40" eb="41">
      <t>ベツ</t>
    </rPh>
    <rPh sb="42" eb="44">
      <t>ゼイコミ</t>
    </rPh>
    <rPh sb="46" eb="47">
      <t>ヒョウ</t>
    </rPh>
    <phoneticPr fontId="3"/>
  </si>
  <si>
    <t>※HP掲載用では非表示に設定しています</t>
    <rPh sb="3" eb="6">
      <t>ケイサイヨウ</t>
    </rPh>
    <rPh sb="8" eb="11">
      <t>ヒヒョウジ</t>
    </rPh>
    <rPh sb="12" eb="14">
      <t>セッテイ</t>
    </rPh>
    <phoneticPr fontId="3"/>
  </si>
  <si>
    <t>税抜額</t>
    <rPh sb="0" eb="2">
      <t>ゼイヌキ</t>
    </rPh>
    <rPh sb="2" eb="3">
      <t>ガク</t>
    </rPh>
    <phoneticPr fontId="3"/>
  </si>
  <si>
    <t>税込額</t>
    <rPh sb="0" eb="2">
      <t>ゼイコミ</t>
    </rPh>
    <rPh sb="2" eb="3">
      <t>ガク</t>
    </rPh>
    <phoneticPr fontId="3"/>
  </si>
  <si>
    <t>HP掲載用は条件設定・日数計算・構成市町下水道課連絡先のセル以外、編集・選択ロック（シートの保護）をしています。解除パスワードは「0561-38-0033」です。</t>
    <rPh sb="2" eb="4">
      <t>ケイサイ</t>
    </rPh>
    <rPh sb="4" eb="5">
      <t>ヨウ</t>
    </rPh>
    <rPh sb="6" eb="10">
      <t>ジョウケンセッテイ</t>
    </rPh>
    <rPh sb="11" eb="13">
      <t>ニッスウ</t>
    </rPh>
    <rPh sb="13" eb="15">
      <t>ケイサン</t>
    </rPh>
    <rPh sb="16" eb="27">
      <t>コウセイシマチゲスイドウカレンラクサキ</t>
    </rPh>
    <rPh sb="30" eb="32">
      <t>イガイ</t>
    </rPh>
    <rPh sb="33" eb="35">
      <t>ヘンシュウ</t>
    </rPh>
    <rPh sb="36" eb="38">
      <t>センタク</t>
    </rPh>
    <rPh sb="46" eb="48">
      <t>ホゴ</t>
    </rPh>
    <rPh sb="56" eb="58">
      <t>カイジョ</t>
    </rPh>
    <phoneticPr fontId="3"/>
  </si>
  <si>
    <t>　　  ⇩条件設定の使用水量に応じて、使用期間が１か月の場合と２か月の場合の使用料金を算出</t>
    <rPh sb="5" eb="9">
      <t>ジョウケンセッテイ</t>
    </rPh>
    <rPh sb="10" eb="14">
      <t>シヨウスイリョウ</t>
    </rPh>
    <rPh sb="15" eb="16">
      <t>オウ</t>
    </rPh>
    <rPh sb="19" eb="23">
      <t>シヨウキカン</t>
    </rPh>
    <rPh sb="28" eb="30">
      <t>バアイ</t>
    </rPh>
    <rPh sb="35" eb="37">
      <t>バアイ</t>
    </rPh>
    <rPh sb="38" eb="42">
      <t>シヨウリョウキン</t>
    </rPh>
    <rPh sb="43" eb="45">
      <t>サンシュツ</t>
    </rPh>
    <phoneticPr fontId="3"/>
  </si>
  <si>
    <t>1か月の場合</t>
    <rPh sb="4" eb="6">
      <t>バアイ</t>
    </rPh>
    <phoneticPr fontId="3"/>
  </si>
  <si>
    <t>⇦料金計算結果（使用料金）
　日数計算結果（使用月数）が１か月の場合は上段、２か月の場合は下段の値が表示される</t>
    <rPh sb="8" eb="12">
      <t>シヨウリョウキン</t>
    </rPh>
    <rPh sb="15" eb="21">
      <t>ニッスウケイサンケッカ</t>
    </rPh>
    <rPh sb="22" eb="26">
      <t>シヨウツキスウ</t>
    </rPh>
    <rPh sb="32" eb="34">
      <t>バアイ</t>
    </rPh>
    <rPh sb="35" eb="37">
      <t>ジョウダン</t>
    </rPh>
    <rPh sb="42" eb="44">
      <t>バアイ</t>
    </rPh>
    <rPh sb="45" eb="47">
      <t>ゲダン</t>
    </rPh>
    <rPh sb="48" eb="49">
      <t>アタイ</t>
    </rPh>
    <rPh sb="50" eb="52">
      <t>ヒョウジ</t>
    </rPh>
    <phoneticPr fontId="3"/>
  </si>
  <si>
    <t>2か月の場合</t>
    <rPh sb="4" eb="6">
      <t>バアイ</t>
    </rPh>
    <phoneticPr fontId="3"/>
  </si>
  <si>
    <t>0.5か月</t>
  </si>
  <si>
    <t>0.5か月</t>
    <phoneticPr fontId="3"/>
  </si>
  <si>
    <t>1.0か月</t>
    <phoneticPr fontId="3"/>
  </si>
  <si>
    <t>1.5か月</t>
  </si>
  <si>
    <t>1.5か月</t>
    <phoneticPr fontId="3"/>
  </si>
  <si>
    <t>2.0か月</t>
    <phoneticPr fontId="3"/>
  </si>
  <si>
    <t>※検針は２か月に１度、定められた基準日に行います（基準日はお住いの地区によって</t>
    <rPh sb="1" eb="3">
      <t>ケンシン</t>
    </rPh>
    <rPh sb="9" eb="10">
      <t>ド</t>
    </rPh>
    <rPh sb="11" eb="12">
      <t>サダ</t>
    </rPh>
    <rPh sb="16" eb="19">
      <t>キジュンビ</t>
    </rPh>
    <rPh sb="20" eb="21">
      <t>オコナ</t>
    </rPh>
    <rPh sb="25" eb="28">
      <t>キジュンビ</t>
    </rPh>
    <rPh sb="30" eb="31">
      <t>スマ</t>
    </rPh>
    <rPh sb="33" eb="35">
      <t>チク</t>
    </rPh>
    <phoneticPr fontId="3"/>
  </si>
  <si>
    <t>← 基本料金と使用料金の合計額</t>
    <rPh sb="2" eb="6">
      <t>キホンリョウキン</t>
    </rPh>
    <rPh sb="7" eb="9">
      <t>シヨウ</t>
    </rPh>
    <rPh sb="9" eb="11">
      <t>リョウキン</t>
    </rPh>
    <rPh sb="12" eb="14">
      <t>ゴウケイ</t>
    </rPh>
    <rPh sb="14" eb="15">
      <t>ガク</t>
    </rPh>
    <phoneticPr fontId="3"/>
  </si>
  <si>
    <t>（税込）</t>
    <rPh sb="1" eb="3">
      <t>ゼイコミ</t>
    </rPh>
    <phoneticPr fontId="3"/>
  </si>
  <si>
    <t>46 日～ 64 日</t>
    <rPh sb="3" eb="4">
      <t>ニチ</t>
    </rPh>
    <rPh sb="9" eb="10">
      <t>ニチ</t>
    </rPh>
    <phoneticPr fontId="3"/>
  </si>
  <si>
    <t>使用日数</t>
    <rPh sb="0" eb="2">
      <t>シヨウ</t>
    </rPh>
    <rPh sb="2" eb="4">
      <t>ニッスウ</t>
    </rPh>
    <phoneticPr fontId="3"/>
  </si>
  <si>
    <t>（税込 ※カッコ内は税抜）</t>
    <phoneticPr fontId="3"/>
  </si>
  <si>
    <t>1.0か月</t>
    <phoneticPr fontId="3"/>
  </si>
  <si>
    <t>2.0か月</t>
    <phoneticPr fontId="3"/>
  </si>
  <si>
    <t>使用月数区分</t>
    <rPh sb="0" eb="4">
      <t>シヨウツキスウ</t>
    </rPh>
    <rPh sb="4" eb="6">
      <t>クブン</t>
    </rPh>
    <phoneticPr fontId="3"/>
  </si>
  <si>
    <t>※表中の使用料金単価には、水道水源環境保全基金として1㎥につき1円が含まれています。</t>
    <phoneticPr fontId="3"/>
  </si>
  <si>
    <t xml:space="preserve"> ← 水道メータの口径を選択してください。</t>
    <rPh sb="3" eb="5">
      <t>スイドウ</t>
    </rPh>
    <rPh sb="9" eb="11">
      <t>コウケイ</t>
    </rPh>
    <rPh sb="12" eb="14">
      <t>センタク</t>
    </rPh>
    <phoneticPr fontId="3"/>
  </si>
  <si>
    <t xml:space="preserve"> ← 使用日数を入力してください（通常は60日）。</t>
    <rPh sb="3" eb="7">
      <t>シヨウニッスウ</t>
    </rPh>
    <rPh sb="8" eb="10">
      <t>ニュウリョク</t>
    </rPh>
    <rPh sb="17" eb="19">
      <t>ツウジョウ</t>
    </rPh>
    <rPh sb="22" eb="23">
      <t>ニチ</t>
    </rPh>
    <phoneticPr fontId="3"/>
  </si>
  <si>
    <t xml:space="preserve"> ← 該当期間に使用した水量を入力してください。</t>
    <rPh sb="3" eb="7">
      <t>ガイトウキカン</t>
    </rPh>
    <rPh sb="8" eb="10">
      <t>シヨウ</t>
    </rPh>
    <rPh sb="12" eb="14">
      <t>スイリョウ</t>
    </rPh>
    <rPh sb="15" eb="17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</si>
</sst>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;&quot;△ &quot;#,##0"/>
    <numFmt numFmtId="178" formatCode="#,##0\ &quot;円&quot;"/>
    <numFmt numFmtId="179" formatCode="0&quot;日&quot;"/>
    <numFmt numFmtId="180" formatCode="[$-411]ge\.m\.d;@"/>
    <numFmt numFmtId="181" formatCode="#,##0.0;[Red]\-#,##0.0"/>
    <numFmt numFmtId="182" formatCode="#,##0_);\(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BIZ UDPゴシック"/>
      <family val="3"/>
      <charset val="128"/>
    </font>
    <font>
      <sz val="11"/>
      <color theme="5"/>
      <name val="游ゴシック"/>
      <family val="3"/>
      <charset val="128"/>
      <scheme val="minor"/>
    </font>
    <font>
      <sz val="11"/>
      <color theme="5" tint="-0.249977111117893"/>
      <name val="游ゴシック"/>
      <family val="2"/>
      <charset val="128"/>
      <scheme val="minor"/>
    </font>
    <font>
      <sz val="11"/>
      <color theme="5" tint="-0.249977111117893"/>
      <name val="游ゴシック"/>
      <family val="3"/>
      <charset val="128"/>
      <scheme val="minor"/>
    </font>
    <font>
      <sz val="12"/>
      <color rgb="FF7030A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3" borderId="0" xfId="0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38" fontId="0" fillId="4" borderId="0" xfId="1" applyFont="1" applyFill="1" applyAlignment="1">
      <alignment vertical="center" shrinkToFit="1"/>
    </xf>
    <xf numFmtId="57" fontId="0" fillId="4" borderId="0" xfId="0" applyNumberFormat="1" applyFill="1" applyAlignment="1">
      <alignment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14" fillId="6" borderId="0" xfId="0" applyFont="1" applyFill="1" applyAlignment="1">
      <alignment vertical="center" shrinkToFit="1"/>
    </xf>
    <xf numFmtId="0" fontId="14" fillId="4" borderId="0" xfId="0" applyFont="1" applyFill="1" applyAlignment="1">
      <alignment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vertical="center" shrinkToFit="1"/>
    </xf>
    <xf numFmtId="0" fontId="5" fillId="4" borderId="16" xfId="0" applyFont="1" applyFill="1" applyBorder="1" applyAlignment="1">
      <alignment vertical="center" shrinkToFit="1"/>
    </xf>
    <xf numFmtId="0" fontId="0" fillId="4" borderId="16" xfId="0" applyFill="1" applyBorder="1" applyAlignment="1">
      <alignment horizontal="center" vertical="center" shrinkToFit="1"/>
    </xf>
    <xf numFmtId="38" fontId="0" fillId="5" borderId="16" xfId="1" applyFont="1" applyFill="1" applyBorder="1" applyAlignment="1">
      <alignment vertical="center" shrinkToFit="1"/>
    </xf>
    <xf numFmtId="38" fontId="0" fillId="4" borderId="0" xfId="1" applyFont="1" applyFill="1" applyAlignment="1">
      <alignment horizontal="left" vertical="center" shrinkToFit="1"/>
    </xf>
    <xf numFmtId="0" fontId="5" fillId="4" borderId="38" xfId="0" applyFont="1" applyFill="1" applyBorder="1" applyAlignment="1">
      <alignment horizontal="center" vertical="center" textRotation="255" shrinkToFit="1"/>
    </xf>
    <xf numFmtId="0" fontId="5" fillId="4" borderId="48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50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 applyProtection="1">
      <alignment horizontal="center" vertical="center" shrinkToFit="1"/>
      <protection locked="0"/>
    </xf>
    <xf numFmtId="0" fontId="5" fillId="2" borderId="49" xfId="0" applyFont="1" applyFill="1" applyBorder="1" applyAlignment="1" applyProtection="1">
      <alignment horizontal="center" vertical="center" shrinkToFit="1"/>
      <protection locked="0"/>
    </xf>
    <xf numFmtId="0" fontId="5" fillId="4" borderId="61" xfId="0" applyFont="1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left" vertical="center" shrinkToFit="1"/>
    </xf>
    <xf numFmtId="0" fontId="5" fillId="4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38" fontId="10" fillId="4" borderId="25" xfId="1" applyFont="1" applyFill="1" applyBorder="1" applyAlignment="1">
      <alignment horizontal="right" vertical="center" shrinkToFit="1"/>
    </xf>
    <xf numFmtId="38" fontId="10" fillId="4" borderId="26" xfId="1" applyFont="1" applyFill="1" applyBorder="1" applyAlignment="1">
      <alignment horizontal="right" vertical="center" shrinkToFit="1"/>
    </xf>
    <xf numFmtId="0" fontId="10" fillId="4" borderId="27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left" vertical="center" shrinkToFit="1"/>
    </xf>
    <xf numFmtId="0" fontId="13" fillId="6" borderId="16" xfId="0" applyFont="1" applyFill="1" applyBorder="1" applyAlignment="1" applyProtection="1">
      <alignment vertical="center" shrinkToFit="1"/>
      <protection locked="0"/>
    </xf>
    <xf numFmtId="0" fontId="5" fillId="4" borderId="39" xfId="0" applyFont="1" applyFill="1" applyBorder="1" applyAlignment="1">
      <alignment horizontal="center" vertical="center" textRotation="255" shrinkToFit="1"/>
    </xf>
    <xf numFmtId="0" fontId="5" fillId="4" borderId="45" xfId="0" applyFont="1" applyFill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 applyProtection="1">
      <alignment horizontal="center" vertical="center" shrinkToFit="1"/>
      <protection locked="0"/>
    </xf>
    <xf numFmtId="0" fontId="5" fillId="2" borderId="46" xfId="0" applyFont="1" applyFill="1" applyBorder="1" applyAlignment="1" applyProtection="1">
      <alignment horizontal="center" vertical="center" shrinkToFit="1"/>
      <protection locked="0"/>
    </xf>
    <xf numFmtId="0" fontId="5" fillId="4" borderId="60" xfId="0" applyFont="1" applyFill="1" applyBorder="1" applyAlignment="1">
      <alignment horizontal="center" vertical="center" shrinkToFit="1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 shrinkToFit="1"/>
    </xf>
    <xf numFmtId="38" fontId="10" fillId="4" borderId="8" xfId="1" applyFont="1" applyFill="1" applyBorder="1" applyAlignment="1">
      <alignment horizontal="right" vertical="center" shrinkToFit="1"/>
    </xf>
    <xf numFmtId="38" fontId="10" fillId="4" borderId="9" xfId="1" applyFont="1" applyFill="1" applyBorder="1" applyAlignment="1">
      <alignment horizontal="right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vertical="center" shrinkToFit="1"/>
    </xf>
    <xf numFmtId="0" fontId="0" fillId="4" borderId="64" xfId="0" applyFill="1" applyBorder="1" applyAlignment="1">
      <alignment horizontal="center" vertical="center" shrinkToFit="1"/>
    </xf>
    <xf numFmtId="0" fontId="16" fillId="4" borderId="64" xfId="0" applyFont="1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41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4" borderId="58" xfId="0" applyFont="1" applyFill="1" applyBorder="1" applyAlignment="1">
      <alignment horizontal="center" vertical="center" shrinkToFit="1"/>
    </xf>
    <xf numFmtId="0" fontId="0" fillId="4" borderId="66" xfId="0" applyFill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38" fontId="0" fillId="4" borderId="16" xfId="1" applyFont="1" applyFill="1" applyBorder="1" applyAlignment="1">
      <alignment horizontal="center" vertical="center" shrinkToFit="1"/>
    </xf>
    <xf numFmtId="177" fontId="0" fillId="7" borderId="16" xfId="0" applyNumberFormat="1" applyFill="1" applyBorder="1" applyAlignment="1">
      <alignment horizontal="center" vertical="center" shrinkToFit="1"/>
    </xf>
    <xf numFmtId="38" fontId="0" fillId="4" borderId="16" xfId="1" applyFont="1" applyFill="1" applyBorder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5" fillId="4" borderId="40" xfId="0" applyFont="1" applyFill="1" applyBorder="1" applyAlignment="1">
      <alignment horizontal="center" vertical="center" textRotation="255" shrinkToFit="1"/>
    </xf>
    <xf numFmtId="0" fontId="5" fillId="4" borderId="42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  <protection locked="0"/>
    </xf>
    <xf numFmtId="0" fontId="5" fillId="4" borderId="59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shrinkToFit="1"/>
    </xf>
    <xf numFmtId="0" fontId="0" fillId="4" borderId="5" xfId="0" applyFill="1" applyBorder="1" applyAlignment="1">
      <alignment vertical="center" shrinkToFit="1"/>
    </xf>
    <xf numFmtId="0" fontId="10" fillId="4" borderId="30" xfId="0" applyFont="1" applyFill="1" applyBorder="1" applyAlignment="1">
      <alignment horizontal="center" vertical="center" shrinkToFit="1"/>
    </xf>
    <xf numFmtId="0" fontId="10" fillId="4" borderId="31" xfId="0" applyFont="1" applyFill="1" applyBorder="1" applyAlignment="1">
      <alignment horizontal="center" vertical="center" shrinkToFit="1"/>
    </xf>
    <xf numFmtId="38" fontId="10" fillId="4" borderId="32" xfId="1" applyFont="1" applyFill="1" applyBorder="1" applyAlignment="1">
      <alignment horizontal="right" vertical="center" shrinkToFit="1"/>
    </xf>
    <xf numFmtId="38" fontId="10" fillId="4" borderId="33" xfId="1" applyFont="1" applyFill="1" applyBorder="1" applyAlignment="1">
      <alignment horizontal="right" vertical="center" shrinkToFit="1"/>
    </xf>
    <xf numFmtId="176" fontId="10" fillId="4" borderId="34" xfId="0" applyNumberFormat="1" applyFont="1" applyFill="1" applyBorder="1" applyAlignment="1">
      <alignment horizontal="center" vertical="center" shrinkToFit="1"/>
    </xf>
    <xf numFmtId="176" fontId="5" fillId="4" borderId="0" xfId="0" applyNumberFormat="1" applyFont="1" applyFill="1" applyBorder="1" applyAlignment="1">
      <alignment horizontal="left" vertical="center" shrinkToFit="1"/>
    </xf>
    <xf numFmtId="0" fontId="5" fillId="4" borderId="0" xfId="0" applyFont="1" applyFill="1" applyBorder="1" applyAlignment="1">
      <alignment horizontal="left" vertical="center" shrinkToFit="1"/>
    </xf>
    <xf numFmtId="0" fontId="5" fillId="0" borderId="55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38" fontId="6" fillId="4" borderId="0" xfId="1" applyFont="1" applyFill="1" applyBorder="1" applyAlignment="1">
      <alignment horizontal="right" vertical="center" shrinkToFit="1"/>
    </xf>
    <xf numFmtId="176" fontId="5" fillId="4" borderId="0" xfId="0" applyNumberFormat="1" applyFont="1" applyFill="1" applyBorder="1" applyAlignment="1">
      <alignment horizontal="center" vertical="center" shrinkToFit="1"/>
    </xf>
    <xf numFmtId="176" fontId="0" fillId="4" borderId="0" xfId="0" applyNumberFormat="1" applyFill="1" applyBorder="1" applyAlignment="1">
      <alignment vertical="center" shrinkToFit="1"/>
    </xf>
    <xf numFmtId="0" fontId="0" fillId="4" borderId="65" xfId="0" applyFill="1" applyBorder="1" applyAlignment="1">
      <alignment horizontal="center" vertical="center" shrinkToFit="1"/>
    </xf>
    <xf numFmtId="177" fontId="0" fillId="4" borderId="16" xfId="0" applyNumberFormat="1" applyFill="1" applyBorder="1" applyAlignment="1">
      <alignment horizontal="right" vertical="center" shrinkToFit="1"/>
    </xf>
    <xf numFmtId="38" fontId="0" fillId="4" borderId="21" xfId="1" applyFont="1" applyFill="1" applyBorder="1" applyAlignment="1">
      <alignment horizontal="left" vertical="center" shrinkToFit="1"/>
    </xf>
    <xf numFmtId="38" fontId="0" fillId="4" borderId="0" xfId="1" applyFont="1" applyFill="1" applyBorder="1" applyAlignment="1">
      <alignment horizontal="left" vertical="center" shrinkToFit="1"/>
    </xf>
    <xf numFmtId="0" fontId="5" fillId="0" borderId="56" xfId="0" applyFont="1" applyBorder="1" applyAlignment="1">
      <alignment horizontal="center" vertical="center" textRotation="255" shrinkToFit="1"/>
    </xf>
    <xf numFmtId="180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41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36" xfId="0" applyNumberFormat="1" applyFont="1" applyFill="1" applyBorder="1" applyAlignment="1">
      <alignment horizontal="center" vertical="center" shrinkToFit="1"/>
    </xf>
    <xf numFmtId="179" fontId="5" fillId="5" borderId="37" xfId="0" applyNumberFormat="1" applyFont="1" applyFill="1" applyBorder="1" applyAlignment="1">
      <alignment horizontal="center" vertical="center" shrinkToFit="1"/>
    </xf>
    <xf numFmtId="179" fontId="5" fillId="5" borderId="62" xfId="0" applyNumberFormat="1" applyFont="1" applyFill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textRotation="255" shrinkToFit="1"/>
    </xf>
    <xf numFmtId="180" fontId="5" fillId="2" borderId="63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63" xfId="0" applyNumberFormat="1" applyFont="1" applyFill="1" applyBorder="1" applyAlignment="1">
      <alignment horizontal="center" vertical="center" shrinkToFit="1"/>
    </xf>
    <xf numFmtId="179" fontId="5" fillId="5" borderId="5" xfId="0" applyNumberFormat="1" applyFont="1" applyFill="1" applyBorder="1" applyAlignment="1">
      <alignment horizontal="center" vertical="center" shrinkToFit="1"/>
    </xf>
    <xf numFmtId="179" fontId="5" fillId="5" borderId="6" xfId="0" applyNumberFormat="1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177" fontId="0" fillId="4" borderId="0" xfId="0" applyNumberFormat="1" applyFill="1" applyBorder="1" applyAlignment="1">
      <alignment horizontal="right" vertical="center" shrinkToFit="1"/>
    </xf>
    <xf numFmtId="0" fontId="5" fillId="4" borderId="16" xfId="0" applyFont="1" applyFill="1" applyBorder="1" applyAlignment="1">
      <alignment horizontal="center" vertical="center" textRotation="255" shrinkToFit="1"/>
    </xf>
    <xf numFmtId="0" fontId="5" fillId="4" borderId="16" xfId="0" applyFont="1" applyFill="1" applyBorder="1" applyAlignment="1">
      <alignment horizontal="center" vertical="center" shrinkToFit="1"/>
    </xf>
    <xf numFmtId="0" fontId="5" fillId="4" borderId="64" xfId="0" applyFont="1" applyFill="1" applyBorder="1" applyAlignment="1">
      <alignment horizontal="center" vertical="center" textRotation="255" shrinkToFit="1"/>
    </xf>
    <xf numFmtId="38" fontId="5" fillId="4" borderId="16" xfId="1" applyFont="1" applyFill="1" applyBorder="1" applyAlignment="1">
      <alignment vertical="center" shrinkToFit="1"/>
    </xf>
    <xf numFmtId="181" fontId="13" fillId="6" borderId="16" xfId="1" applyNumberFormat="1" applyFont="1" applyFill="1" applyBorder="1" applyAlignment="1" applyProtection="1">
      <alignment vertical="center" shrinkToFit="1"/>
      <protection locked="0"/>
    </xf>
    <xf numFmtId="38" fontId="13" fillId="6" borderId="16" xfId="1" applyFont="1" applyFill="1" applyBorder="1" applyAlignment="1" applyProtection="1">
      <alignment vertical="center" shrinkToFit="1"/>
      <protection locked="0"/>
    </xf>
    <xf numFmtId="0" fontId="5" fillId="4" borderId="65" xfId="0" applyFont="1" applyFill="1" applyBorder="1" applyAlignment="1">
      <alignment horizontal="center" vertical="center" textRotation="255" shrinkToFit="1"/>
    </xf>
    <xf numFmtId="0" fontId="5" fillId="4" borderId="0" xfId="0" applyFont="1" applyFill="1" applyBorder="1" applyAlignment="1">
      <alignment horizontal="left" vertical="top" shrinkToFit="1"/>
    </xf>
    <xf numFmtId="0" fontId="11" fillId="4" borderId="0" xfId="0" applyFont="1" applyFill="1" applyAlignment="1">
      <alignment vertical="center" shrinkToFit="1"/>
    </xf>
    <xf numFmtId="0" fontId="11" fillId="4" borderId="5" xfId="0" applyFont="1" applyFill="1" applyBorder="1" applyAlignment="1">
      <alignment horizontal="right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0" fontId="12" fillId="4" borderId="3" xfId="0" applyFont="1" applyFill="1" applyBorder="1" applyAlignment="1">
      <alignment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 shrinkToFit="1"/>
    </xf>
    <xf numFmtId="0" fontId="12" fillId="4" borderId="14" xfId="0" applyFont="1" applyFill="1" applyBorder="1" applyAlignment="1">
      <alignment horizontal="left" vertical="center" shrinkToFit="1"/>
    </xf>
    <xf numFmtId="0" fontId="12" fillId="4" borderId="15" xfId="0" applyFont="1" applyFill="1" applyBorder="1" applyAlignment="1">
      <alignment horizontal="left" vertical="center" shrinkToFit="1"/>
    </xf>
    <xf numFmtId="0" fontId="12" fillId="4" borderId="16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176" fontId="12" fillId="4" borderId="11" xfId="0" applyNumberFormat="1" applyFont="1" applyFill="1" applyBorder="1" applyAlignment="1">
      <alignment horizontal="center" vertical="center" shrinkToFit="1"/>
    </xf>
    <xf numFmtId="176" fontId="12" fillId="4" borderId="10" xfId="0" applyNumberFormat="1" applyFont="1" applyFill="1" applyBorder="1" applyAlignment="1">
      <alignment horizontal="center" vertical="center" shrinkToFit="1"/>
    </xf>
    <xf numFmtId="176" fontId="12" fillId="4" borderId="12" xfId="0" applyNumberFormat="1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left" vertical="center" shrinkToFit="1"/>
    </xf>
    <xf numFmtId="0" fontId="12" fillId="4" borderId="19" xfId="0" applyFont="1" applyFill="1" applyBorder="1" applyAlignment="1">
      <alignment horizontal="left" vertical="center" shrinkToFit="1"/>
    </xf>
    <xf numFmtId="0" fontId="12" fillId="4" borderId="20" xfId="0" applyFont="1" applyFill="1" applyBorder="1" applyAlignment="1">
      <alignment horizontal="left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176" fontId="12" fillId="4" borderId="4" xfId="0" applyNumberFormat="1" applyFont="1" applyFill="1" applyBorder="1" applyAlignment="1">
      <alignment horizontal="center" vertical="center" shrinkToFit="1"/>
    </xf>
    <xf numFmtId="176" fontId="12" fillId="4" borderId="5" xfId="0" applyNumberFormat="1" applyFont="1" applyFill="1" applyBorder="1" applyAlignment="1">
      <alignment horizontal="center" vertical="center" shrinkToFit="1"/>
    </xf>
    <xf numFmtId="176" fontId="12" fillId="4" borderId="6" xfId="0" applyNumberFormat="1" applyFont="1" applyFill="1" applyBorder="1" applyAlignment="1">
      <alignment horizontal="center" vertical="center" shrinkToFit="1"/>
    </xf>
    <xf numFmtId="178" fontId="12" fillId="4" borderId="16" xfId="1" applyNumberFormat="1" applyFont="1" applyFill="1" applyBorder="1" applyAlignment="1">
      <alignment horizontal="right" vertical="center" shrinkToFit="1"/>
    </xf>
    <xf numFmtId="178" fontId="12" fillId="4" borderId="11" xfId="1" applyNumberFormat="1" applyFont="1" applyFill="1" applyBorder="1" applyAlignment="1">
      <alignment horizontal="right" vertical="center" shrinkToFit="1"/>
    </xf>
    <xf numFmtId="178" fontId="12" fillId="4" borderId="10" xfId="1" applyNumberFormat="1" applyFont="1" applyFill="1" applyBorder="1" applyAlignment="1">
      <alignment horizontal="right" vertical="center" shrinkToFit="1"/>
    </xf>
    <xf numFmtId="178" fontId="12" fillId="4" borderId="12" xfId="1" applyNumberFormat="1" applyFont="1" applyFill="1" applyBorder="1" applyAlignment="1">
      <alignment horizontal="right" vertical="center" shrinkToFit="1"/>
    </xf>
    <xf numFmtId="178" fontId="7" fillId="4" borderId="21" xfId="1" applyNumberFormat="1" applyFont="1" applyFill="1" applyBorder="1" applyAlignment="1">
      <alignment vertical="center" shrinkToFit="1"/>
    </xf>
    <xf numFmtId="0" fontId="11" fillId="4" borderId="0" xfId="0" applyFont="1" applyFill="1" applyBorder="1" applyAlignment="1">
      <alignment horizontal="center" vertical="center" shrinkToFit="1"/>
    </xf>
    <xf numFmtId="176" fontId="12" fillId="4" borderId="0" xfId="0" applyNumberFormat="1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 shrinkToFit="1"/>
    </xf>
    <xf numFmtId="0" fontId="12" fillId="4" borderId="1" xfId="0" applyFont="1" applyFill="1" applyBorder="1" applyAlignment="1">
      <alignment horizontal="center" vertical="center" textRotation="255" shrinkToFit="1"/>
    </xf>
    <xf numFmtId="0" fontId="12" fillId="4" borderId="3" xfId="0" applyFont="1" applyFill="1" applyBorder="1" applyAlignment="1">
      <alignment horizontal="center" vertical="center" textRotation="255" shrinkToFit="1"/>
    </xf>
    <xf numFmtId="0" fontId="12" fillId="4" borderId="11" xfId="0" applyFont="1" applyFill="1" applyBorder="1" applyAlignment="1">
      <alignment vertical="center" shrinkToFit="1"/>
    </xf>
    <xf numFmtId="0" fontId="12" fillId="4" borderId="10" xfId="0" applyFont="1" applyFill="1" applyBorder="1" applyAlignment="1">
      <alignment vertical="center" shrinkToFit="1"/>
    </xf>
    <xf numFmtId="0" fontId="12" fillId="4" borderId="12" xfId="0" applyFont="1" applyFill="1" applyBorder="1" applyAlignment="1">
      <alignment vertical="center" shrinkToFit="1"/>
    </xf>
    <xf numFmtId="0" fontId="12" fillId="4" borderId="11" xfId="0" applyFont="1" applyFill="1" applyBorder="1" applyAlignment="1">
      <alignment horizontal="right" vertical="center" shrinkToFit="1"/>
    </xf>
    <xf numFmtId="0" fontId="12" fillId="4" borderId="10" xfId="0" applyFont="1" applyFill="1" applyBorder="1" applyAlignment="1">
      <alignment horizontal="right" vertical="center" shrinkToFit="1"/>
    </xf>
    <xf numFmtId="182" fontId="12" fillId="4" borderId="10" xfId="0" applyNumberFormat="1" applyFont="1" applyFill="1" applyBorder="1" applyAlignment="1">
      <alignment horizontal="right" vertical="center" shrinkToFit="1"/>
    </xf>
    <xf numFmtId="0" fontId="5" fillId="4" borderId="64" xfId="0" applyFont="1" applyFill="1" applyBorder="1" applyAlignment="1">
      <alignment horizontal="center" vertical="center" textRotation="255" shrinkToFit="1"/>
    </xf>
    <xf numFmtId="0" fontId="12" fillId="4" borderId="21" xfId="0" applyFont="1" applyFill="1" applyBorder="1" applyAlignment="1">
      <alignment horizontal="center" vertical="center" textRotation="255" shrinkToFit="1"/>
    </xf>
    <xf numFmtId="0" fontId="12" fillId="4" borderId="17" xfId="0" applyFont="1" applyFill="1" applyBorder="1" applyAlignment="1">
      <alignment horizontal="center" vertical="center" textRotation="255" shrinkToFit="1"/>
    </xf>
    <xf numFmtId="0" fontId="5" fillId="4" borderId="65" xfId="0" applyFont="1" applyFill="1" applyBorder="1" applyAlignment="1">
      <alignment horizontal="center" vertical="center" textRotation="255" shrinkToFit="1"/>
    </xf>
    <xf numFmtId="176" fontId="11" fillId="4" borderId="0" xfId="0" applyNumberFormat="1" applyFont="1" applyFill="1" applyBorder="1" applyAlignment="1">
      <alignment vertical="center" shrinkToFit="1"/>
    </xf>
    <xf numFmtId="178" fontId="7" fillId="4" borderId="0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center" vertical="center" textRotation="255" shrinkToFit="1"/>
    </xf>
    <xf numFmtId="0" fontId="12" fillId="4" borderId="6" xfId="0" applyFont="1" applyFill="1" applyBorder="1" applyAlignment="1">
      <alignment horizontal="center" vertical="center" textRotation="255" shrinkToFit="1"/>
    </xf>
    <xf numFmtId="0" fontId="7" fillId="4" borderId="0" xfId="0" applyFont="1" applyFill="1" applyBorder="1" applyAlignment="1">
      <alignment horizontal="center" vertical="center" shrinkToFit="1"/>
    </xf>
    <xf numFmtId="0" fontId="5" fillId="4" borderId="66" xfId="0" applyFont="1" applyFill="1" applyBorder="1" applyAlignment="1">
      <alignment horizontal="center" vertical="center" textRotation="255" shrinkToFit="1"/>
    </xf>
    <xf numFmtId="0" fontId="5" fillId="4" borderId="66" xfId="0" applyFont="1" applyFill="1" applyBorder="1" applyAlignment="1">
      <alignment horizontal="center" vertical="center" textRotation="255" shrinkToFit="1"/>
    </xf>
    <xf numFmtId="0" fontId="18" fillId="4" borderId="0" xfId="0" applyFont="1" applyFill="1" applyAlignment="1">
      <alignment vertical="center" shrinkToFit="1"/>
    </xf>
    <xf numFmtId="0" fontId="0" fillId="3" borderId="0" xfId="0" applyFill="1" applyAlignment="1">
      <alignment horizontal="center" vertical="center" shrinkToFit="1"/>
    </xf>
    <xf numFmtId="38" fontId="0" fillId="3" borderId="0" xfId="1" applyFont="1" applyFill="1" applyAlignment="1">
      <alignment vertical="center" shrinkToFit="1"/>
    </xf>
    <xf numFmtId="0" fontId="0" fillId="3" borderId="0" xfId="0" applyFill="1" applyBorder="1" applyAlignment="1">
      <alignment horizontal="center" vertical="center" textRotation="255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right" vertical="center" shrinkToFit="1"/>
    </xf>
    <xf numFmtId="176" fontId="0" fillId="3" borderId="0" xfId="0" applyNumberForma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178" fontId="7" fillId="3" borderId="0" xfId="1" applyNumberFormat="1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vertical="center" shrinkToFit="1"/>
    </xf>
    <xf numFmtId="176" fontId="5" fillId="4" borderId="67" xfId="0" applyNumberFormat="1" applyFont="1" applyFill="1" applyBorder="1" applyAlignment="1">
      <alignment horizontal="left" vertical="center" shrinkToFit="1"/>
    </xf>
    <xf numFmtId="176" fontId="5" fillId="4" borderId="0" xfId="0" applyNumberFormat="1" applyFont="1" applyFill="1" applyBorder="1" applyAlignment="1">
      <alignment horizontal="left" vertical="center" shrinkToFit="1"/>
    </xf>
    <xf numFmtId="0" fontId="5" fillId="4" borderId="0" xfId="0" applyFont="1" applyFill="1" applyBorder="1" applyAlignment="1">
      <alignment horizontal="left" vertical="top" shrinkToFit="1"/>
    </xf>
    <xf numFmtId="0" fontId="9" fillId="4" borderId="0" xfId="2" applyFont="1" applyFill="1" applyAlignment="1" applyProtection="1">
      <alignment horizontal="left" vertical="center" shrinkToFit="1"/>
      <protection locked="0"/>
    </xf>
    <xf numFmtId="0" fontId="5" fillId="4" borderId="0" xfId="0" applyFont="1" applyFill="1" applyAlignment="1">
      <alignment horizontal="right" vertical="center" shrinkToFit="1"/>
    </xf>
    <xf numFmtId="0" fontId="12" fillId="4" borderId="13" xfId="0" applyFont="1" applyFill="1" applyBorder="1" applyAlignment="1">
      <alignment horizontal="left" vertical="center" wrapText="1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3" xfId="0" applyFont="1" applyFill="1" applyBorder="1" applyAlignment="1">
      <alignment horizontal="left" vertical="center" shrinkToFit="1"/>
    </xf>
    <xf numFmtId="0" fontId="6" fillId="4" borderId="68" xfId="0" applyFont="1" applyFill="1" applyBorder="1" applyAlignment="1">
      <alignment horizontal="left" vertical="center" shrinkToFit="1"/>
    </xf>
    <xf numFmtId="0" fontId="0" fillId="4" borderId="2" xfId="0" applyFill="1" applyBorder="1" applyAlignment="1">
      <alignment horizontal="left" vertical="top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85725</xdr:rowOff>
    </xdr:from>
    <xdr:to>
      <xdr:col>45</xdr:col>
      <xdr:colOff>168088</xdr:colOff>
      <xdr:row>18</xdr:row>
      <xdr:rowOff>145677</xdr:rowOff>
    </xdr:to>
    <xdr:sp macro="" textlink="">
      <xdr:nvSpPr>
        <xdr:cNvPr id="2" name="正方形/長方形 1"/>
        <xdr:cNvSpPr/>
      </xdr:nvSpPr>
      <xdr:spPr>
        <a:xfrm>
          <a:off x="329453" y="959784"/>
          <a:ext cx="13027959" cy="443024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89646</xdr:colOff>
      <xdr:row>9</xdr:row>
      <xdr:rowOff>153521</xdr:rowOff>
    </xdr:from>
    <xdr:to>
      <xdr:col>24</xdr:col>
      <xdr:colOff>56029</xdr:colOff>
      <xdr:row>11</xdr:row>
      <xdr:rowOff>134471</xdr:rowOff>
    </xdr:to>
    <xdr:sp macro="" textlink="">
      <xdr:nvSpPr>
        <xdr:cNvPr id="3" name="右矢印 2"/>
        <xdr:cNvSpPr/>
      </xdr:nvSpPr>
      <xdr:spPr>
        <a:xfrm>
          <a:off x="6185646" y="2775697"/>
          <a:ext cx="941295" cy="563656"/>
        </a:xfrm>
        <a:prstGeom prst="rightArrow">
          <a:avLst>
            <a:gd name="adj1" fmla="val 50000"/>
            <a:gd name="adj2" fmla="val 659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3</xdr:row>
      <xdr:rowOff>200023</xdr:rowOff>
    </xdr:from>
    <xdr:to>
      <xdr:col>19</xdr:col>
      <xdr:colOff>235323</xdr:colOff>
      <xdr:row>17</xdr:row>
      <xdr:rowOff>280147</xdr:rowOff>
    </xdr:to>
    <xdr:sp macro="" textlink="">
      <xdr:nvSpPr>
        <xdr:cNvPr id="4" name="正方形/長方形 3"/>
        <xdr:cNvSpPr/>
      </xdr:nvSpPr>
      <xdr:spPr>
        <a:xfrm>
          <a:off x="462803" y="1074082"/>
          <a:ext cx="5308226" cy="415906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3</xdr:row>
      <xdr:rowOff>190500</xdr:rowOff>
    </xdr:from>
    <xdr:to>
      <xdr:col>45</xdr:col>
      <xdr:colOff>38100</xdr:colOff>
      <xdr:row>17</xdr:row>
      <xdr:rowOff>268941</xdr:rowOff>
    </xdr:to>
    <xdr:sp macro="" textlink="">
      <xdr:nvSpPr>
        <xdr:cNvPr id="5" name="正方形/長方形 4"/>
        <xdr:cNvSpPr/>
      </xdr:nvSpPr>
      <xdr:spPr>
        <a:xfrm>
          <a:off x="7213787" y="1064559"/>
          <a:ext cx="6013637" cy="4157382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idou-aichichubu.or.jp/okyakusama/eigyo-info/eigyo-info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64"/>
  <sheetViews>
    <sheetView tabSelected="1" zoomScale="85" zoomScaleNormal="85" zoomScaleSheetLayoutView="80" workbookViewId="0">
      <selection activeCell="G6" sqref="G6:H7"/>
    </sheetView>
  </sheetViews>
  <sheetFormatPr defaultColWidth="3.875" defaultRowHeight="22.5" customHeight="1" x14ac:dyDescent="0.4"/>
  <cols>
    <col min="1" max="2" width="3.875" style="1"/>
    <col min="3" max="5" width="4" style="1" customWidth="1"/>
    <col min="6" max="17" width="4.25" style="1" customWidth="1"/>
    <col min="18" max="21" width="3.125" style="1" customWidth="1"/>
    <col min="22" max="23" width="3.875" style="1"/>
    <col min="24" max="24" width="2" style="1" customWidth="1"/>
    <col min="25" max="46" width="3.875" style="1"/>
    <col min="47" max="75" width="3.875" style="1" customWidth="1"/>
    <col min="76" max="76" width="9.625" style="1" customWidth="1"/>
    <col min="77" max="77" width="8.875" style="1" hidden="1" customWidth="1"/>
    <col min="78" max="78" width="3.875" style="1" hidden="1" customWidth="1"/>
    <col min="79" max="79" width="9.625" style="1" hidden="1" customWidth="1"/>
    <col min="80" max="80" width="13" style="186" hidden="1" customWidth="1"/>
    <col min="81" max="84" width="11.875" style="1" hidden="1" customWidth="1"/>
    <col min="85" max="88" width="11.875" style="187" hidden="1" customWidth="1"/>
    <col min="89" max="90" width="11.875" style="1" hidden="1" customWidth="1"/>
    <col min="91" max="91" width="8.375" style="1" hidden="1" customWidth="1"/>
    <col min="92" max="102" width="3.875" style="1" customWidth="1"/>
    <col min="103" max="16384" width="3.875" style="1"/>
  </cols>
  <sheetData>
    <row r="1" spans="2:91" ht="22.5" customHeight="1" x14ac:dyDescent="0.4">
      <c r="BY1" s="2" t="s">
        <v>78</v>
      </c>
      <c r="BZ1" s="2"/>
      <c r="CA1" s="2"/>
      <c r="CB1" s="2"/>
      <c r="CC1" s="3"/>
      <c r="CD1" s="2"/>
      <c r="CE1" s="2"/>
      <c r="CF1" s="2"/>
      <c r="CG1" s="4"/>
      <c r="CH1" s="4"/>
      <c r="CI1" s="4"/>
      <c r="CJ1" s="4"/>
      <c r="CK1" s="2"/>
      <c r="CL1" s="2"/>
      <c r="CM1" s="5">
        <v>44914</v>
      </c>
    </row>
    <row r="2" spans="2:91" ht="22.5" customHeight="1" x14ac:dyDescent="0.4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8" t="s">
        <v>1</v>
      </c>
      <c r="AN2" s="9"/>
      <c r="AO2" s="9"/>
      <c r="AP2" s="9"/>
      <c r="AQ2" s="9"/>
      <c r="AR2" s="9"/>
      <c r="AS2" s="10"/>
      <c r="AT2" s="11"/>
      <c r="BY2" s="12"/>
      <c r="BZ2" s="13" t="s">
        <v>69</v>
      </c>
      <c r="CA2" s="2"/>
      <c r="CB2" s="2"/>
      <c r="CC2" s="3"/>
      <c r="CD2" s="2"/>
      <c r="CE2" s="2"/>
      <c r="CF2" s="2"/>
      <c r="CG2" s="4"/>
      <c r="CH2" s="4"/>
      <c r="CI2" s="4"/>
      <c r="CJ2" s="4"/>
      <c r="CK2" s="2"/>
      <c r="CL2" s="2"/>
      <c r="CM2" s="2"/>
    </row>
    <row r="3" spans="2:91" ht="22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M3" s="14"/>
      <c r="AN3" s="15"/>
      <c r="AO3" s="15"/>
      <c r="AP3" s="15"/>
      <c r="AQ3" s="15"/>
      <c r="AR3" s="15"/>
      <c r="AS3" s="16"/>
      <c r="AT3" s="11"/>
      <c r="BY3" s="2"/>
      <c r="BZ3" s="17"/>
      <c r="CA3" s="2"/>
      <c r="CB3" s="2"/>
      <c r="CC3" s="3"/>
      <c r="CD3" s="4"/>
      <c r="CE3" s="2"/>
      <c r="CF3" s="2"/>
      <c r="CG3" s="4"/>
      <c r="CH3" s="4"/>
      <c r="CI3" s="4"/>
      <c r="CJ3" s="4"/>
      <c r="CK3" s="2"/>
      <c r="CL3" s="2"/>
      <c r="CM3" s="2"/>
    </row>
    <row r="4" spans="2:91" ht="22.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BY4" s="2" t="s">
        <v>75</v>
      </c>
      <c r="BZ4" s="17"/>
      <c r="CA4" s="2"/>
      <c r="CB4" s="2"/>
      <c r="CC4" s="3"/>
      <c r="CD4" s="2"/>
      <c r="CE4" s="2"/>
      <c r="CF4" s="2"/>
      <c r="CG4" s="4"/>
      <c r="CH4" s="4"/>
      <c r="CI4" s="4"/>
      <c r="CJ4" s="4"/>
      <c r="CK4" s="2"/>
      <c r="CL4" s="2"/>
      <c r="CM4" s="2"/>
    </row>
    <row r="5" spans="2:91" ht="22.5" customHeight="1" thickBot="1" x14ac:dyDescent="0.45">
      <c r="B5" s="2"/>
      <c r="C5" s="202" t="s">
        <v>2</v>
      </c>
      <c r="D5" s="202"/>
      <c r="E5" s="202"/>
      <c r="F5" s="202"/>
      <c r="G5" s="202"/>
      <c r="H5" s="202"/>
      <c r="I5" s="20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2"/>
      <c r="Z5" s="203" t="s">
        <v>3</v>
      </c>
      <c r="AA5" s="203"/>
      <c r="AB5" s="203"/>
      <c r="AC5" s="203"/>
      <c r="AD5" s="203"/>
      <c r="AE5" s="203"/>
      <c r="AF5" s="203"/>
      <c r="AG5" s="203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BY5" s="18" t="s">
        <v>51</v>
      </c>
      <c r="BZ5" s="17"/>
      <c r="CA5" s="2"/>
      <c r="CB5" s="19" t="s">
        <v>76</v>
      </c>
      <c r="CC5" s="20">
        <f>HLOOKUP($G$6,CD8:CM9,2,FALSE)</f>
        <v>1760.0000000000002</v>
      </c>
      <c r="CD5" s="21" t="s">
        <v>68</v>
      </c>
      <c r="CE5" s="2"/>
      <c r="CF5" s="2"/>
      <c r="CG5" s="4"/>
      <c r="CH5" s="4"/>
      <c r="CI5" s="4"/>
      <c r="CJ5" s="4"/>
      <c r="CK5" s="2"/>
      <c r="CL5" s="2"/>
      <c r="CM5" s="2"/>
    </row>
    <row r="6" spans="2:91" ht="22.5" customHeight="1" thickTop="1" x14ac:dyDescent="0.4">
      <c r="B6" s="2"/>
      <c r="C6" s="22" t="s">
        <v>4</v>
      </c>
      <c r="D6" s="23" t="s">
        <v>5</v>
      </c>
      <c r="E6" s="24"/>
      <c r="F6" s="25"/>
      <c r="G6" s="26">
        <v>13</v>
      </c>
      <c r="H6" s="27"/>
      <c r="I6" s="28" t="s">
        <v>6</v>
      </c>
      <c r="J6" s="29" t="s">
        <v>102</v>
      </c>
      <c r="K6" s="30"/>
      <c r="L6" s="30"/>
      <c r="M6" s="30"/>
      <c r="N6" s="30"/>
      <c r="O6" s="30"/>
      <c r="P6" s="30"/>
      <c r="Q6" s="30"/>
      <c r="R6" s="30"/>
      <c r="S6" s="30"/>
      <c r="T6" s="17"/>
      <c r="U6" s="17"/>
      <c r="V6" s="17"/>
      <c r="W6" s="17"/>
      <c r="X6" s="17"/>
      <c r="Y6" s="2"/>
      <c r="Z6" s="31" t="s">
        <v>7</v>
      </c>
      <c r="AA6" s="32"/>
      <c r="AB6" s="32"/>
      <c r="AC6" s="33">
        <f>CC5</f>
        <v>1760.0000000000002</v>
      </c>
      <c r="AD6" s="34"/>
      <c r="AE6" s="34"/>
      <c r="AF6" s="34"/>
      <c r="AG6" s="35" t="s">
        <v>8</v>
      </c>
      <c r="AH6" s="36" t="s">
        <v>9</v>
      </c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BY6" s="37">
        <v>13</v>
      </c>
      <c r="BZ6" s="17"/>
      <c r="CA6" s="2"/>
      <c r="CB6" s="2"/>
      <c r="CC6" s="3"/>
      <c r="CD6" s="2"/>
      <c r="CE6" s="2"/>
      <c r="CF6" s="2"/>
      <c r="CG6" s="4"/>
      <c r="CH6" s="4"/>
      <c r="CI6" s="4"/>
      <c r="CJ6" s="4"/>
      <c r="CK6" s="2"/>
      <c r="CL6" s="2"/>
      <c r="CM6" s="2"/>
    </row>
    <row r="7" spans="2:91" ht="22.5" customHeight="1" x14ac:dyDescent="0.4">
      <c r="B7" s="2"/>
      <c r="C7" s="38"/>
      <c r="D7" s="39"/>
      <c r="E7" s="40"/>
      <c r="F7" s="41"/>
      <c r="G7" s="42"/>
      <c r="H7" s="43"/>
      <c r="I7" s="44"/>
      <c r="J7" s="29"/>
      <c r="K7" s="30"/>
      <c r="L7" s="30"/>
      <c r="M7" s="30"/>
      <c r="N7" s="30"/>
      <c r="O7" s="30"/>
      <c r="P7" s="30"/>
      <c r="Q7" s="30"/>
      <c r="R7" s="30"/>
      <c r="S7" s="30"/>
      <c r="T7" s="17"/>
      <c r="U7" s="17"/>
      <c r="V7" s="17"/>
      <c r="W7" s="17"/>
      <c r="X7" s="17"/>
      <c r="Y7" s="2"/>
      <c r="Z7" s="45"/>
      <c r="AA7" s="46"/>
      <c r="AB7" s="46"/>
      <c r="AC7" s="47"/>
      <c r="AD7" s="48"/>
      <c r="AE7" s="48"/>
      <c r="AF7" s="48"/>
      <c r="AG7" s="49"/>
      <c r="AH7" s="36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BY7" s="37">
        <v>20</v>
      </c>
      <c r="BZ7" s="50"/>
      <c r="CA7" s="2"/>
      <c r="CB7" s="51" t="s">
        <v>70</v>
      </c>
      <c r="CC7" s="52" t="s">
        <v>73</v>
      </c>
      <c r="CD7" s="53" t="s">
        <v>67</v>
      </c>
      <c r="CE7" s="53"/>
      <c r="CF7" s="53"/>
      <c r="CG7" s="53"/>
      <c r="CH7" s="53"/>
      <c r="CI7" s="53"/>
      <c r="CJ7" s="53"/>
      <c r="CK7" s="53"/>
      <c r="CL7" s="53"/>
      <c r="CM7" s="53"/>
    </row>
    <row r="8" spans="2:91" ht="22.5" customHeight="1" x14ac:dyDescent="0.4">
      <c r="B8" s="2"/>
      <c r="C8" s="38"/>
      <c r="D8" s="54" t="s">
        <v>10</v>
      </c>
      <c r="E8" s="55"/>
      <c r="F8" s="56"/>
      <c r="G8" s="57">
        <v>64</v>
      </c>
      <c r="H8" s="58"/>
      <c r="I8" s="59" t="s">
        <v>11</v>
      </c>
      <c r="J8" s="29" t="s">
        <v>103</v>
      </c>
      <c r="K8" s="36"/>
      <c r="L8" s="36"/>
      <c r="M8" s="36"/>
      <c r="N8" s="36"/>
      <c r="O8" s="36"/>
      <c r="P8" s="36"/>
      <c r="Q8" s="36"/>
      <c r="R8" s="36"/>
      <c r="S8" s="36"/>
      <c r="T8" s="17"/>
      <c r="U8" s="17"/>
      <c r="V8" s="17"/>
      <c r="W8" s="17"/>
      <c r="X8" s="17"/>
      <c r="Y8" s="2"/>
      <c r="Z8" s="45" t="s">
        <v>12</v>
      </c>
      <c r="AA8" s="46"/>
      <c r="AB8" s="46"/>
      <c r="AC8" s="47">
        <f>IF(CC10="1.0か月",CE13,CE14)</f>
        <v>2343</v>
      </c>
      <c r="AD8" s="48"/>
      <c r="AE8" s="48"/>
      <c r="AF8" s="48"/>
      <c r="AG8" s="49" t="s">
        <v>8</v>
      </c>
      <c r="AH8" s="30" t="s">
        <v>13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17"/>
      <c r="BY8" s="37">
        <v>25</v>
      </c>
      <c r="BZ8" s="50"/>
      <c r="CA8" s="2"/>
      <c r="CB8" s="60"/>
      <c r="CC8" s="61"/>
      <c r="CD8" s="19">
        <v>13</v>
      </c>
      <c r="CE8" s="19">
        <v>20</v>
      </c>
      <c r="CF8" s="19">
        <v>25</v>
      </c>
      <c r="CG8" s="62">
        <v>30</v>
      </c>
      <c r="CH8" s="62">
        <v>40</v>
      </c>
      <c r="CI8" s="62">
        <v>50</v>
      </c>
      <c r="CJ8" s="62">
        <v>75</v>
      </c>
      <c r="CK8" s="19">
        <v>100</v>
      </c>
      <c r="CL8" s="19">
        <v>150</v>
      </c>
      <c r="CM8" s="19">
        <v>200</v>
      </c>
    </row>
    <row r="9" spans="2:91" ht="22.5" customHeight="1" x14ac:dyDescent="0.4">
      <c r="B9" s="2"/>
      <c r="C9" s="38"/>
      <c r="D9" s="39"/>
      <c r="E9" s="40"/>
      <c r="F9" s="41"/>
      <c r="G9" s="42"/>
      <c r="H9" s="43"/>
      <c r="I9" s="44"/>
      <c r="J9" s="29"/>
      <c r="K9" s="36"/>
      <c r="L9" s="36"/>
      <c r="M9" s="36"/>
      <c r="N9" s="36"/>
      <c r="O9" s="36"/>
      <c r="P9" s="36"/>
      <c r="Q9" s="36"/>
      <c r="R9" s="36"/>
      <c r="S9" s="36"/>
      <c r="T9" s="17"/>
      <c r="U9" s="17"/>
      <c r="V9" s="17"/>
      <c r="W9" s="17"/>
      <c r="X9" s="17"/>
      <c r="Y9" s="2"/>
      <c r="Z9" s="45"/>
      <c r="AA9" s="46"/>
      <c r="AB9" s="46"/>
      <c r="AC9" s="47"/>
      <c r="AD9" s="48"/>
      <c r="AE9" s="48"/>
      <c r="AF9" s="48"/>
      <c r="AG9" s="49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17"/>
      <c r="BY9" s="37">
        <v>30</v>
      </c>
      <c r="BZ9" s="17"/>
      <c r="CA9" s="2"/>
      <c r="CB9" s="19" t="s">
        <v>7</v>
      </c>
      <c r="CC9" s="63" t="str">
        <f>IF(G8&gt;=46,"2.0か月",IF(G8&gt;=31,"1.5か月",IF(G8&gt;=16,"1.0か月","0.5か月")))</f>
        <v>2.0か月</v>
      </c>
      <c r="CD9" s="64">
        <f>HLOOKUP($CC$9,CH16:CK17,2,FALSE)</f>
        <v>1760.0000000000002</v>
      </c>
      <c r="CE9" s="64">
        <f>HLOOKUP($CC$9,CH18:CK19,2,FALSE)</f>
        <v>3520.0000000000005</v>
      </c>
      <c r="CF9" s="64">
        <f>HLOOKUP($CC$9,CH20:CK21,2,FALSE)</f>
        <v>8800</v>
      </c>
      <c r="CG9" s="64">
        <f>HLOOKUP($CC$9,CH22:CK23,2,FALSE)</f>
        <v>13200.000000000002</v>
      </c>
      <c r="CH9" s="64">
        <f>HLOOKUP($CC$9,CH24:CK25,2,FALSE)</f>
        <v>26400.000000000004</v>
      </c>
      <c r="CI9" s="64">
        <f>HLOOKUP($CC$9,CH26:CK27,2,FALSE)</f>
        <v>41360</v>
      </c>
      <c r="CJ9" s="64">
        <f>HLOOKUP($CC$9,CH28:CK29,2,FALSE)</f>
        <v>96800.000000000015</v>
      </c>
      <c r="CK9" s="64">
        <f>HLOOKUP($CC$9,CH30:CK31,2,FALSE)</f>
        <v>183040.00000000003</v>
      </c>
      <c r="CL9" s="64">
        <f>HLOOKUP($CC$9,CH32:CK33,2,FALSE)</f>
        <v>380160.00000000006</v>
      </c>
      <c r="CM9" s="64">
        <f>HLOOKUP($CC$9,CH34:CK35,2,FALSE)</f>
        <v>487520.00000000006</v>
      </c>
    </row>
    <row r="10" spans="2:91" ht="22.5" customHeight="1" x14ac:dyDescent="0.4">
      <c r="B10" s="2"/>
      <c r="C10" s="38"/>
      <c r="D10" s="54" t="s">
        <v>14</v>
      </c>
      <c r="E10" s="55"/>
      <c r="F10" s="56"/>
      <c r="G10" s="57">
        <v>30</v>
      </c>
      <c r="H10" s="58"/>
      <c r="I10" s="59" t="s">
        <v>15</v>
      </c>
      <c r="J10" s="29" t="s">
        <v>104</v>
      </c>
      <c r="K10" s="36"/>
      <c r="L10" s="36"/>
      <c r="M10" s="36"/>
      <c r="N10" s="36"/>
      <c r="O10" s="36"/>
      <c r="P10" s="36"/>
      <c r="Q10" s="36"/>
      <c r="R10" s="36"/>
      <c r="S10" s="36"/>
      <c r="T10" s="50"/>
      <c r="U10" s="50"/>
      <c r="V10" s="50"/>
      <c r="W10" s="17"/>
      <c r="X10" s="17"/>
      <c r="Y10" s="2"/>
      <c r="Z10" s="45" t="s">
        <v>16</v>
      </c>
      <c r="AA10" s="46"/>
      <c r="AB10" s="46"/>
      <c r="AC10" s="47">
        <f>SUM(AC6:AF9)</f>
        <v>4103</v>
      </c>
      <c r="AD10" s="48"/>
      <c r="AE10" s="48"/>
      <c r="AF10" s="48"/>
      <c r="AG10" s="49" t="s">
        <v>8</v>
      </c>
      <c r="AH10" s="30" t="s">
        <v>93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17"/>
      <c r="BY10" s="37">
        <v>40</v>
      </c>
      <c r="BZ10" s="65"/>
      <c r="CA10" s="2"/>
      <c r="CB10" s="19" t="s">
        <v>12</v>
      </c>
      <c r="CC10" s="63" t="str">
        <f>IF(G8&lt;=31,"1.0か月","2.0か月")</f>
        <v>2.0か月</v>
      </c>
      <c r="CD10" s="66" t="s">
        <v>77</v>
      </c>
      <c r="CE10" s="67"/>
      <c r="CF10" s="2"/>
      <c r="CG10" s="4"/>
      <c r="CH10" s="4"/>
      <c r="CI10" s="4"/>
      <c r="CJ10" s="4"/>
      <c r="CK10" s="2"/>
      <c r="CL10" s="2"/>
      <c r="CM10" s="2"/>
    </row>
    <row r="11" spans="2:91" ht="22.5" customHeight="1" thickBot="1" x14ac:dyDescent="0.45">
      <c r="B11" s="2"/>
      <c r="C11" s="68"/>
      <c r="D11" s="69"/>
      <c r="E11" s="70"/>
      <c r="F11" s="71"/>
      <c r="G11" s="72"/>
      <c r="H11" s="73"/>
      <c r="I11" s="74"/>
      <c r="J11" s="29"/>
      <c r="K11" s="36"/>
      <c r="L11" s="36"/>
      <c r="M11" s="36"/>
      <c r="N11" s="36"/>
      <c r="O11" s="36"/>
      <c r="P11" s="36"/>
      <c r="Q11" s="36"/>
      <c r="R11" s="36"/>
      <c r="S11" s="36"/>
      <c r="T11" s="50"/>
      <c r="U11" s="50"/>
      <c r="V11" s="50"/>
      <c r="W11" s="17"/>
      <c r="X11" s="17"/>
      <c r="Y11" s="2"/>
      <c r="Z11" s="45"/>
      <c r="AA11" s="46"/>
      <c r="AB11" s="46"/>
      <c r="AC11" s="47"/>
      <c r="AD11" s="48"/>
      <c r="AE11" s="48"/>
      <c r="AF11" s="48"/>
      <c r="AG11" s="49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17"/>
      <c r="BY11" s="37">
        <v>50</v>
      </c>
      <c r="BZ11" s="65"/>
      <c r="CA11" s="2"/>
      <c r="CB11" s="2"/>
      <c r="CC11" s="3"/>
      <c r="CD11" s="75" t="s">
        <v>82</v>
      </c>
      <c r="CE11" s="76"/>
      <c r="CF11" s="2"/>
      <c r="CG11" s="4"/>
      <c r="CH11" s="4"/>
      <c r="CI11" s="4"/>
      <c r="CJ11" s="4"/>
      <c r="CK11" s="2"/>
      <c r="CL11" s="2"/>
      <c r="CM11" s="2"/>
    </row>
    <row r="12" spans="2:91" ht="22.5" customHeight="1" thickBot="1" x14ac:dyDescent="0.45"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"/>
      <c r="Z12" s="77" t="s">
        <v>17</v>
      </c>
      <c r="AA12" s="78"/>
      <c r="AB12" s="78"/>
      <c r="AC12" s="79">
        <f>ROUNDDOWN(AC10/BZ17*0.1,0)</f>
        <v>373</v>
      </c>
      <c r="AD12" s="80"/>
      <c r="AE12" s="80"/>
      <c r="AF12" s="80"/>
      <c r="AG12" s="81" t="s">
        <v>8</v>
      </c>
      <c r="AH12" s="195" t="s">
        <v>18</v>
      </c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82"/>
      <c r="BY12" s="37">
        <v>75</v>
      </c>
      <c r="BZ12" s="65"/>
      <c r="CA12" s="2"/>
      <c r="CB12" s="51" t="s">
        <v>12</v>
      </c>
      <c r="CC12" s="19" t="s">
        <v>64</v>
      </c>
      <c r="CD12" s="19" t="s">
        <v>79</v>
      </c>
      <c r="CE12" s="19" t="s">
        <v>80</v>
      </c>
      <c r="CF12" s="2" t="s">
        <v>71</v>
      </c>
      <c r="CG12" s="4"/>
      <c r="CH12" s="4"/>
      <c r="CI12" s="4"/>
      <c r="CJ12" s="4"/>
      <c r="CK12" s="2"/>
      <c r="CL12" s="2"/>
      <c r="CM12" s="2"/>
    </row>
    <row r="13" spans="2:91" ht="22.5" customHeight="1" thickTop="1" x14ac:dyDescent="0.4">
      <c r="B13" s="2"/>
      <c r="C13" s="84" t="s">
        <v>41</v>
      </c>
      <c r="D13" s="85" t="s">
        <v>46</v>
      </c>
      <c r="E13" s="86"/>
      <c r="F13" s="86"/>
      <c r="G13" s="87"/>
      <c r="H13" s="85" t="s">
        <v>47</v>
      </c>
      <c r="I13" s="86"/>
      <c r="J13" s="86"/>
      <c r="K13" s="87"/>
      <c r="L13" s="85" t="s">
        <v>40</v>
      </c>
      <c r="M13" s="86"/>
      <c r="N13" s="88"/>
      <c r="O13" s="65"/>
      <c r="P13" s="65"/>
      <c r="Q13" s="65"/>
      <c r="R13" s="65"/>
      <c r="S13" s="65"/>
      <c r="T13" s="65"/>
      <c r="U13" s="2"/>
      <c r="V13" s="2"/>
      <c r="W13" s="2"/>
      <c r="X13" s="2"/>
      <c r="Y13" s="2"/>
      <c r="Z13" s="89"/>
      <c r="AA13" s="89"/>
      <c r="AB13" s="89"/>
      <c r="AC13" s="90"/>
      <c r="AD13" s="90"/>
      <c r="AE13" s="90"/>
      <c r="AF13" s="90"/>
      <c r="AG13" s="91"/>
      <c r="AH13" s="82"/>
      <c r="AI13" s="83"/>
      <c r="AJ13" s="82"/>
      <c r="AK13" s="82"/>
      <c r="AL13" s="83"/>
      <c r="AM13" s="83"/>
      <c r="AN13" s="83"/>
      <c r="AO13" s="83"/>
      <c r="AP13" s="83"/>
      <c r="AQ13" s="83"/>
      <c r="AR13" s="83"/>
      <c r="AS13" s="82"/>
      <c r="AT13" s="82"/>
      <c r="BY13" s="37">
        <v>100</v>
      </c>
      <c r="BZ13" s="92"/>
      <c r="CA13" s="2"/>
      <c r="CB13" s="93"/>
      <c r="CC13" s="19" t="s">
        <v>83</v>
      </c>
      <c r="CD13" s="94">
        <f>IF(AND(G10&gt;=0,G10&lt;=10),ROUNDDOWN(G10*41,0),IF(AND(G10&gt;=11,G10&lt;=20),ROUNDDOWN((G10*131-900),0),IF(AND(G10&gt;=21,G10&lt;=30),ROUNDDOWN((G10*156-1400),0),IF(AND(G10&gt;=31,G10&lt;=50),ROUNDDOWN((G10*181-2150),0),IF(AND(G10&gt;=51,G10&lt;=80),ROUNDDOWN((G10*211-3650),0),IF(AND(G10&gt;=81,G10&lt;=150),ROUNDDOWN((G10*231-5250),0),ROUNDDOWN((G10*261-9750),0)))))))</f>
        <v>3280</v>
      </c>
      <c r="CE13" s="20">
        <f>ROUNDDOWN(CD13*BZ17,0)</f>
        <v>3608</v>
      </c>
      <c r="CF13" s="95" t="s">
        <v>84</v>
      </c>
      <c r="CG13" s="96"/>
      <c r="CH13" s="96"/>
      <c r="CI13" s="96"/>
      <c r="CJ13" s="96"/>
      <c r="CK13" s="96"/>
      <c r="CL13" s="96"/>
      <c r="CM13" s="96"/>
    </row>
    <row r="14" spans="2:91" ht="22.5" customHeight="1" x14ac:dyDescent="0.4">
      <c r="B14" s="2"/>
      <c r="C14" s="97"/>
      <c r="D14" s="98">
        <v>44882</v>
      </c>
      <c r="E14" s="99"/>
      <c r="F14" s="99"/>
      <c r="G14" s="100"/>
      <c r="H14" s="98">
        <v>44943</v>
      </c>
      <c r="I14" s="99"/>
      <c r="J14" s="99"/>
      <c r="K14" s="100"/>
      <c r="L14" s="101">
        <f>DATEDIF(D14,H14,"d")</f>
        <v>61</v>
      </c>
      <c r="M14" s="102"/>
      <c r="N14" s="103"/>
      <c r="O14" s="65"/>
      <c r="P14" s="65"/>
      <c r="Q14" s="65"/>
      <c r="R14" s="65"/>
      <c r="S14" s="65"/>
      <c r="T14" s="65"/>
      <c r="U14" s="2"/>
      <c r="V14" s="2"/>
      <c r="W14" s="2"/>
      <c r="X14" s="2"/>
      <c r="Y14" s="2"/>
      <c r="Z14" s="36" t="s">
        <v>42</v>
      </c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82"/>
      <c r="BY14" s="37">
        <v>150</v>
      </c>
      <c r="BZ14" s="65"/>
      <c r="CA14" s="2"/>
      <c r="CB14" s="60"/>
      <c r="CC14" s="19" t="s">
        <v>85</v>
      </c>
      <c r="CD14" s="94">
        <f>IF(AND(G10&gt;=0,G10&lt;=20),ROUNDDOWN(G10*41,0),IF(AND(G10&gt;=21,G10&lt;=40),ROUNDDOWN((G10*131-1800),0),IF(AND(G10&gt;=41,G10&lt;=60),ROUNDDOWN((G10*156-2800),0),IF(AND(G10&gt;=61,G10&lt;=100),ROUNDDOWN((G10*181-4300),0),IF(AND(G10&gt;=101,G10&lt;=160),ROUNDDOWN((G10*211-7300),0),IF(AND(G10&gt;=161,G10&lt;=300),ROUNDDOWN((G10*231-10500),0),ROUNDDOWN((G10*261-19500),0)))))))</f>
        <v>2130</v>
      </c>
      <c r="CE14" s="20">
        <f>ROUNDDOWN(CD14*BZ17,0)</f>
        <v>2343</v>
      </c>
      <c r="CF14" s="95"/>
      <c r="CG14" s="96"/>
      <c r="CH14" s="96"/>
      <c r="CI14" s="96"/>
      <c r="CJ14" s="96"/>
      <c r="CK14" s="96"/>
      <c r="CL14" s="96"/>
      <c r="CM14" s="96"/>
    </row>
    <row r="15" spans="2:91" ht="22.5" customHeight="1" x14ac:dyDescent="0.4">
      <c r="B15" s="2"/>
      <c r="C15" s="104"/>
      <c r="D15" s="105"/>
      <c r="E15" s="106"/>
      <c r="F15" s="106"/>
      <c r="G15" s="107"/>
      <c r="H15" s="105"/>
      <c r="I15" s="106"/>
      <c r="J15" s="106"/>
      <c r="K15" s="107"/>
      <c r="L15" s="108"/>
      <c r="M15" s="109"/>
      <c r="N15" s="110"/>
      <c r="O15" s="92"/>
      <c r="P15" s="92"/>
      <c r="Q15" s="65"/>
      <c r="R15" s="92"/>
      <c r="S15" s="92"/>
      <c r="T15" s="65"/>
      <c r="U15" s="2"/>
      <c r="V15" s="2"/>
      <c r="W15" s="2"/>
      <c r="X15" s="2"/>
      <c r="Y15" s="2"/>
      <c r="Z15" s="30" t="s">
        <v>19</v>
      </c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2"/>
      <c r="BY15" s="37">
        <v>200</v>
      </c>
      <c r="BZ15" s="65"/>
      <c r="CA15" s="2"/>
      <c r="CB15" s="111"/>
      <c r="CC15" s="111"/>
      <c r="CD15" s="112"/>
      <c r="CE15" s="2"/>
      <c r="CF15" s="2"/>
      <c r="CG15" s="2"/>
      <c r="CH15" s="4"/>
      <c r="CI15" s="4" t="s">
        <v>74</v>
      </c>
      <c r="CJ15" s="4"/>
      <c r="CK15" s="4"/>
      <c r="CL15" s="2"/>
      <c r="CM15" s="2"/>
    </row>
    <row r="16" spans="2:91" ht="22.5" customHeight="1" x14ac:dyDescent="0.4">
      <c r="B16" s="2"/>
      <c r="C16" s="36" t="s">
        <v>48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2"/>
      <c r="W16" s="2"/>
      <c r="X16" s="2"/>
      <c r="Y16" s="2"/>
      <c r="Z16" s="199" t="s">
        <v>44</v>
      </c>
      <c r="AA16" s="199"/>
      <c r="AB16" s="198" t="s">
        <v>45</v>
      </c>
      <c r="AC16" s="198"/>
      <c r="AD16" s="198"/>
      <c r="AE16" s="198"/>
      <c r="AF16" s="198"/>
      <c r="AG16" s="19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BY16" s="2"/>
      <c r="BZ16" s="65"/>
      <c r="CA16" s="2"/>
      <c r="CB16" s="113" t="s">
        <v>52</v>
      </c>
      <c r="CC16" s="19" t="s">
        <v>65</v>
      </c>
      <c r="CD16" s="114" t="s">
        <v>66</v>
      </c>
      <c r="CE16" s="2"/>
      <c r="CF16" s="115" t="s">
        <v>72</v>
      </c>
      <c r="CG16" s="53">
        <v>13</v>
      </c>
      <c r="CH16" s="62" t="s">
        <v>87</v>
      </c>
      <c r="CI16" s="62" t="s">
        <v>88</v>
      </c>
      <c r="CJ16" s="62" t="s">
        <v>90</v>
      </c>
      <c r="CK16" s="62" t="s">
        <v>91</v>
      </c>
      <c r="CL16" s="2"/>
      <c r="CM16" s="2"/>
    </row>
    <row r="17" spans="2:91" ht="22.5" customHeight="1" x14ac:dyDescent="0.4">
      <c r="B17" s="2"/>
      <c r="C17" s="36" t="s">
        <v>92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BY17" s="116" t="s">
        <v>53</v>
      </c>
      <c r="BZ17" s="117">
        <v>1.1000000000000001</v>
      </c>
      <c r="CA17" s="65"/>
      <c r="CB17" s="113"/>
      <c r="CC17" s="19">
        <v>13</v>
      </c>
      <c r="CD17" s="118">
        <v>800</v>
      </c>
      <c r="CE17" s="2"/>
      <c r="CF17" s="119"/>
      <c r="CG17" s="53"/>
      <c r="CH17" s="62">
        <f>CI17/2</f>
        <v>440.00000000000006</v>
      </c>
      <c r="CI17" s="62">
        <f>CD17*BZ17</f>
        <v>880.00000000000011</v>
      </c>
      <c r="CJ17" s="62">
        <f>CI17*1.5</f>
        <v>1320.0000000000002</v>
      </c>
      <c r="CK17" s="62">
        <f>CI17*2</f>
        <v>1760.0000000000002</v>
      </c>
      <c r="CL17" s="2"/>
      <c r="CM17" s="2"/>
    </row>
    <row r="18" spans="2:91" ht="22.5" customHeight="1" x14ac:dyDescent="0.4">
      <c r="B18" s="2"/>
      <c r="C18" s="197" t="s">
        <v>43</v>
      </c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BY18" s="2"/>
      <c r="BZ18" s="65"/>
      <c r="CA18" s="65"/>
      <c r="CB18" s="113"/>
      <c r="CC18" s="19">
        <v>20</v>
      </c>
      <c r="CD18" s="118">
        <v>1600</v>
      </c>
      <c r="CE18" s="2"/>
      <c r="CF18" s="119"/>
      <c r="CG18" s="53">
        <v>20</v>
      </c>
      <c r="CH18" s="62" t="s">
        <v>87</v>
      </c>
      <c r="CI18" s="62" t="s">
        <v>88</v>
      </c>
      <c r="CJ18" s="62" t="s">
        <v>90</v>
      </c>
      <c r="CK18" s="62" t="s">
        <v>91</v>
      </c>
      <c r="CL18" s="2"/>
      <c r="CM18" s="2"/>
    </row>
    <row r="19" spans="2:91" ht="22.5" customHeight="1" x14ac:dyDescent="0.4">
      <c r="B19" s="2"/>
      <c r="C19" s="120"/>
      <c r="D19" s="111"/>
      <c r="E19" s="111"/>
      <c r="F19" s="65"/>
      <c r="G19" s="92"/>
      <c r="H19" s="92"/>
      <c r="I19" s="65"/>
      <c r="J19" s="65"/>
      <c r="K19" s="92"/>
      <c r="L19" s="92"/>
      <c r="M19" s="65"/>
      <c r="N19" s="65"/>
      <c r="O19" s="92"/>
      <c r="P19" s="92"/>
      <c r="Q19" s="65"/>
      <c r="R19" s="92"/>
      <c r="S19" s="92"/>
      <c r="T19" s="65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BY19" s="2"/>
      <c r="BZ19" s="65"/>
      <c r="CA19" s="65"/>
      <c r="CB19" s="113"/>
      <c r="CC19" s="19">
        <v>25</v>
      </c>
      <c r="CD19" s="118">
        <v>4000</v>
      </c>
      <c r="CE19" s="2"/>
      <c r="CF19" s="119"/>
      <c r="CG19" s="53"/>
      <c r="CH19" s="62">
        <f t="shared" ref="CH19:CH35" si="0">CI19/2</f>
        <v>880.00000000000011</v>
      </c>
      <c r="CI19" s="62">
        <f>CD18*BZ17</f>
        <v>1760.0000000000002</v>
      </c>
      <c r="CJ19" s="62">
        <f t="shared" ref="CJ19:CJ35" si="1">CI19*1.5</f>
        <v>2640.0000000000005</v>
      </c>
      <c r="CK19" s="62">
        <f t="shared" ref="CK19:CK35" si="2">CI19*2</f>
        <v>3520.0000000000005</v>
      </c>
      <c r="CL19" s="2"/>
      <c r="CM19" s="2"/>
    </row>
    <row r="20" spans="2:91" ht="22.5" customHeight="1" x14ac:dyDescent="0.4">
      <c r="B20" s="2"/>
      <c r="C20" s="201" t="s">
        <v>100</v>
      </c>
      <c r="D20" s="201"/>
      <c r="E20" s="201"/>
      <c r="F20" s="20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201" t="s">
        <v>7</v>
      </c>
      <c r="Z20" s="201"/>
      <c r="AA20" s="201"/>
      <c r="AB20" s="201"/>
      <c r="AC20" s="20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2" t="s">
        <v>94</v>
      </c>
      <c r="AQ20" s="122"/>
      <c r="AR20" s="122"/>
      <c r="AS20" s="122"/>
      <c r="AT20" s="2"/>
      <c r="BY20" s="2"/>
      <c r="BZ20" s="65"/>
      <c r="CA20" s="92"/>
      <c r="CB20" s="113"/>
      <c r="CC20" s="19">
        <v>30</v>
      </c>
      <c r="CD20" s="118">
        <v>6000</v>
      </c>
      <c r="CE20" s="2"/>
      <c r="CF20" s="119"/>
      <c r="CG20" s="53">
        <v>25</v>
      </c>
      <c r="CH20" s="62" t="s">
        <v>87</v>
      </c>
      <c r="CI20" s="62" t="s">
        <v>88</v>
      </c>
      <c r="CJ20" s="62" t="s">
        <v>90</v>
      </c>
      <c r="CK20" s="62" t="s">
        <v>91</v>
      </c>
      <c r="CL20" s="2"/>
      <c r="CM20" s="2"/>
    </row>
    <row r="21" spans="2:91" ht="26.25" customHeight="1" x14ac:dyDescent="0.4">
      <c r="B21" s="2"/>
      <c r="C21" s="123" t="s">
        <v>96</v>
      </c>
      <c r="D21" s="124"/>
      <c r="E21" s="125"/>
      <c r="F21" s="126">
        <v>1</v>
      </c>
      <c r="G21" s="127" t="s">
        <v>20</v>
      </c>
      <c r="H21" s="127">
        <v>15</v>
      </c>
      <c r="I21" s="128" t="s">
        <v>11</v>
      </c>
      <c r="J21" s="126">
        <v>16</v>
      </c>
      <c r="K21" s="127" t="s">
        <v>20</v>
      </c>
      <c r="L21" s="127">
        <v>30</v>
      </c>
      <c r="M21" s="128" t="s">
        <v>11</v>
      </c>
      <c r="N21" s="126">
        <v>31</v>
      </c>
      <c r="O21" s="127" t="s">
        <v>20</v>
      </c>
      <c r="P21" s="127">
        <v>45</v>
      </c>
      <c r="Q21" s="128" t="s">
        <v>11</v>
      </c>
      <c r="R21" s="129" t="s">
        <v>95</v>
      </c>
      <c r="S21" s="124"/>
      <c r="T21" s="124"/>
      <c r="U21" s="124"/>
      <c r="V21" s="125"/>
      <c r="W21" s="130"/>
      <c r="X21" s="121"/>
      <c r="Y21" s="200" t="s">
        <v>50</v>
      </c>
      <c r="Z21" s="131"/>
      <c r="AA21" s="131"/>
      <c r="AB21" s="131"/>
      <c r="AC21" s="132"/>
      <c r="AD21" s="133" t="s">
        <v>86</v>
      </c>
      <c r="AE21" s="133"/>
      <c r="AF21" s="133"/>
      <c r="AG21" s="133"/>
      <c r="AH21" s="133" t="s">
        <v>88</v>
      </c>
      <c r="AI21" s="133"/>
      <c r="AJ21" s="133"/>
      <c r="AK21" s="133"/>
      <c r="AL21" s="133" t="s">
        <v>90</v>
      </c>
      <c r="AM21" s="133"/>
      <c r="AN21" s="133"/>
      <c r="AO21" s="133"/>
      <c r="AP21" s="134" t="s">
        <v>91</v>
      </c>
      <c r="AQ21" s="135"/>
      <c r="AR21" s="135"/>
      <c r="AS21" s="135"/>
      <c r="AT21" s="136"/>
      <c r="BY21" s="2"/>
      <c r="BZ21" s="65"/>
      <c r="CA21" s="65"/>
      <c r="CB21" s="113"/>
      <c r="CC21" s="19">
        <v>40</v>
      </c>
      <c r="CD21" s="118">
        <v>12000</v>
      </c>
      <c r="CE21" s="2"/>
      <c r="CF21" s="119"/>
      <c r="CG21" s="53"/>
      <c r="CH21" s="62">
        <f t="shared" si="0"/>
        <v>2200</v>
      </c>
      <c r="CI21" s="62">
        <f>CD19*BZ17</f>
        <v>4400</v>
      </c>
      <c r="CJ21" s="62">
        <f t="shared" si="1"/>
        <v>6600</v>
      </c>
      <c r="CK21" s="62">
        <f t="shared" si="2"/>
        <v>8800</v>
      </c>
      <c r="CL21" s="2"/>
      <c r="CM21" s="2"/>
    </row>
    <row r="22" spans="2:91" ht="26.25" customHeight="1" x14ac:dyDescent="0.4">
      <c r="B22" s="2"/>
      <c r="C22" s="137" t="s">
        <v>7</v>
      </c>
      <c r="D22" s="138"/>
      <c r="E22" s="139"/>
      <c r="F22" s="140" t="s">
        <v>86</v>
      </c>
      <c r="G22" s="141"/>
      <c r="H22" s="141"/>
      <c r="I22" s="142"/>
      <c r="J22" s="140" t="s">
        <v>98</v>
      </c>
      <c r="K22" s="141"/>
      <c r="L22" s="141"/>
      <c r="M22" s="142"/>
      <c r="N22" s="140" t="s">
        <v>89</v>
      </c>
      <c r="O22" s="141"/>
      <c r="P22" s="141"/>
      <c r="Q22" s="142"/>
      <c r="R22" s="140" t="s">
        <v>99</v>
      </c>
      <c r="S22" s="141"/>
      <c r="T22" s="141"/>
      <c r="U22" s="141"/>
      <c r="V22" s="142"/>
      <c r="W22" s="130"/>
      <c r="X22" s="121"/>
      <c r="Y22" s="143"/>
      <c r="Z22" s="144"/>
      <c r="AA22" s="144"/>
      <c r="AB22" s="144"/>
      <c r="AC22" s="145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46"/>
      <c r="AQ22" s="147"/>
      <c r="AR22" s="147"/>
      <c r="AS22" s="147"/>
      <c r="AT22" s="136"/>
      <c r="BY22" s="65"/>
      <c r="BZ22" s="65"/>
      <c r="CA22" s="65"/>
      <c r="CB22" s="113"/>
      <c r="CC22" s="19">
        <v>50</v>
      </c>
      <c r="CD22" s="118">
        <v>18800</v>
      </c>
      <c r="CE22" s="2"/>
      <c r="CF22" s="119"/>
      <c r="CG22" s="53">
        <v>30</v>
      </c>
      <c r="CH22" s="62" t="s">
        <v>87</v>
      </c>
      <c r="CI22" s="62" t="s">
        <v>88</v>
      </c>
      <c r="CJ22" s="62" t="s">
        <v>90</v>
      </c>
      <c r="CK22" s="62" t="s">
        <v>91</v>
      </c>
      <c r="CL22" s="2"/>
      <c r="CM22" s="2"/>
    </row>
    <row r="23" spans="2:91" ht="26.25" customHeight="1" x14ac:dyDescent="0.4">
      <c r="B23" s="2"/>
      <c r="C23" s="123" t="s">
        <v>12</v>
      </c>
      <c r="D23" s="148"/>
      <c r="E23" s="149"/>
      <c r="F23" s="150" t="s">
        <v>98</v>
      </c>
      <c r="G23" s="151"/>
      <c r="H23" s="151"/>
      <c r="I23" s="151"/>
      <c r="J23" s="151"/>
      <c r="K23" s="151"/>
      <c r="L23" s="151"/>
      <c r="M23" s="152"/>
      <c r="N23" s="150" t="s">
        <v>99</v>
      </c>
      <c r="O23" s="151"/>
      <c r="P23" s="151"/>
      <c r="Q23" s="151"/>
      <c r="R23" s="151"/>
      <c r="S23" s="151"/>
      <c r="T23" s="151"/>
      <c r="U23" s="151"/>
      <c r="V23" s="152"/>
      <c r="W23" s="130"/>
      <c r="X23" s="121"/>
      <c r="Y23" s="133" t="s">
        <v>21</v>
      </c>
      <c r="Z23" s="133"/>
      <c r="AA23" s="133"/>
      <c r="AB23" s="133"/>
      <c r="AC23" s="133"/>
      <c r="AD23" s="153">
        <f t="shared" ref="AD23:AD32" si="3">AH23/2</f>
        <v>440.00000000000006</v>
      </c>
      <c r="AE23" s="153"/>
      <c r="AF23" s="153"/>
      <c r="AG23" s="153"/>
      <c r="AH23" s="154">
        <f t="shared" ref="AH23:AH32" si="4">CD17*$BZ$17</f>
        <v>880.00000000000011</v>
      </c>
      <c r="AI23" s="155"/>
      <c r="AJ23" s="155"/>
      <c r="AK23" s="156"/>
      <c r="AL23" s="154">
        <f t="shared" ref="AL23:AL24" si="5">AH23*1.5</f>
        <v>1320.0000000000002</v>
      </c>
      <c r="AM23" s="155"/>
      <c r="AN23" s="155"/>
      <c r="AO23" s="156"/>
      <c r="AP23" s="154">
        <f t="shared" ref="AP23:AP32" si="6">AH23*2</f>
        <v>1760.0000000000002</v>
      </c>
      <c r="AQ23" s="155"/>
      <c r="AR23" s="155"/>
      <c r="AS23" s="156"/>
      <c r="AT23" s="157"/>
      <c r="BY23" s="65"/>
      <c r="BZ23" s="65"/>
      <c r="CA23" s="65"/>
      <c r="CB23" s="113"/>
      <c r="CC23" s="19">
        <v>75</v>
      </c>
      <c r="CD23" s="118">
        <v>44000</v>
      </c>
      <c r="CE23" s="2"/>
      <c r="CF23" s="119"/>
      <c r="CG23" s="53"/>
      <c r="CH23" s="62">
        <f t="shared" si="0"/>
        <v>3300.0000000000005</v>
      </c>
      <c r="CI23" s="62">
        <f>CD20*BZ17</f>
        <v>6600.0000000000009</v>
      </c>
      <c r="CJ23" s="62">
        <f t="shared" si="1"/>
        <v>9900.0000000000018</v>
      </c>
      <c r="CK23" s="62">
        <f t="shared" si="2"/>
        <v>13200.000000000002</v>
      </c>
      <c r="CL23" s="2"/>
      <c r="CM23" s="2"/>
    </row>
    <row r="24" spans="2:91" ht="26.25" customHeight="1" x14ac:dyDescent="0.4">
      <c r="B24" s="2"/>
      <c r="C24" s="158"/>
      <c r="D24" s="158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21"/>
      <c r="X24" s="121"/>
      <c r="Y24" s="133" t="s">
        <v>23</v>
      </c>
      <c r="Z24" s="133"/>
      <c r="AA24" s="133"/>
      <c r="AB24" s="133"/>
      <c r="AC24" s="133"/>
      <c r="AD24" s="153">
        <f t="shared" si="3"/>
        <v>880.00000000000011</v>
      </c>
      <c r="AE24" s="153"/>
      <c r="AF24" s="153"/>
      <c r="AG24" s="153"/>
      <c r="AH24" s="153">
        <f t="shared" si="4"/>
        <v>1760.0000000000002</v>
      </c>
      <c r="AI24" s="153"/>
      <c r="AJ24" s="153"/>
      <c r="AK24" s="153"/>
      <c r="AL24" s="153">
        <f t="shared" si="5"/>
        <v>2640.0000000000005</v>
      </c>
      <c r="AM24" s="153"/>
      <c r="AN24" s="153"/>
      <c r="AO24" s="153"/>
      <c r="AP24" s="154">
        <f t="shared" si="6"/>
        <v>3520.0000000000005</v>
      </c>
      <c r="AQ24" s="155"/>
      <c r="AR24" s="155"/>
      <c r="AS24" s="156"/>
      <c r="AT24" s="157"/>
      <c r="BY24" s="160"/>
      <c r="BZ24" s="160"/>
      <c r="CA24" s="160"/>
      <c r="CB24" s="113"/>
      <c r="CC24" s="19">
        <v>100</v>
      </c>
      <c r="CD24" s="118">
        <v>83200</v>
      </c>
      <c r="CE24" s="2"/>
      <c r="CF24" s="119"/>
      <c r="CG24" s="53">
        <v>40</v>
      </c>
      <c r="CH24" s="62" t="s">
        <v>87</v>
      </c>
      <c r="CI24" s="62" t="s">
        <v>88</v>
      </c>
      <c r="CJ24" s="62" t="s">
        <v>90</v>
      </c>
      <c r="CK24" s="62" t="s">
        <v>91</v>
      </c>
      <c r="CL24" s="2"/>
      <c r="CM24" s="2"/>
    </row>
    <row r="25" spans="2:91" ht="26.25" customHeight="1" x14ac:dyDescent="0.4">
      <c r="B25" s="2"/>
      <c r="C25" s="201" t="s">
        <v>12</v>
      </c>
      <c r="D25" s="201"/>
      <c r="E25" s="201"/>
      <c r="F25" s="201"/>
      <c r="G25" s="121"/>
      <c r="H25" s="121"/>
      <c r="I25" s="121"/>
      <c r="J25" s="121"/>
      <c r="K25" s="121"/>
      <c r="L25" s="121"/>
      <c r="M25" s="121"/>
      <c r="N25" s="121"/>
      <c r="O25" s="122" t="s">
        <v>97</v>
      </c>
      <c r="P25" s="122"/>
      <c r="Q25" s="122"/>
      <c r="R25" s="122"/>
      <c r="S25" s="122"/>
      <c r="T25" s="122"/>
      <c r="U25" s="122"/>
      <c r="V25" s="122"/>
      <c r="W25" s="158"/>
      <c r="X25" s="130"/>
      <c r="Y25" s="133" t="s">
        <v>24</v>
      </c>
      <c r="Z25" s="133"/>
      <c r="AA25" s="133"/>
      <c r="AB25" s="133"/>
      <c r="AC25" s="133"/>
      <c r="AD25" s="153">
        <f t="shared" si="3"/>
        <v>2200</v>
      </c>
      <c r="AE25" s="153"/>
      <c r="AF25" s="153"/>
      <c r="AG25" s="153"/>
      <c r="AH25" s="153">
        <f t="shared" si="4"/>
        <v>4400</v>
      </c>
      <c r="AI25" s="153"/>
      <c r="AJ25" s="153"/>
      <c r="AK25" s="153"/>
      <c r="AL25" s="153">
        <f>AH25*1.5</f>
        <v>6600</v>
      </c>
      <c r="AM25" s="153"/>
      <c r="AN25" s="153"/>
      <c r="AO25" s="153"/>
      <c r="AP25" s="154">
        <f t="shared" si="6"/>
        <v>8800</v>
      </c>
      <c r="AQ25" s="155"/>
      <c r="AR25" s="155"/>
      <c r="AS25" s="156"/>
      <c r="AT25" s="157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2"/>
      <c r="BZ25" s="2"/>
      <c r="CA25" s="2"/>
      <c r="CB25" s="113"/>
      <c r="CC25" s="19">
        <v>150</v>
      </c>
      <c r="CD25" s="118">
        <v>172800</v>
      </c>
      <c r="CE25" s="2"/>
      <c r="CF25" s="119"/>
      <c r="CG25" s="53"/>
      <c r="CH25" s="62">
        <f t="shared" si="0"/>
        <v>6600.0000000000009</v>
      </c>
      <c r="CI25" s="62">
        <f>CD21*BZ17</f>
        <v>13200.000000000002</v>
      </c>
      <c r="CJ25" s="62">
        <f t="shared" si="1"/>
        <v>19800.000000000004</v>
      </c>
      <c r="CK25" s="62">
        <f t="shared" si="2"/>
        <v>26400.000000000004</v>
      </c>
      <c r="CL25" s="2"/>
      <c r="CM25" s="2"/>
    </row>
    <row r="26" spans="2:91" ht="26.25" customHeight="1" x14ac:dyDescent="0.4">
      <c r="B26" s="2"/>
      <c r="C26" s="200" t="s">
        <v>49</v>
      </c>
      <c r="D26" s="131"/>
      <c r="E26" s="131"/>
      <c r="F26" s="131"/>
      <c r="G26" s="132"/>
      <c r="H26" s="134" t="s">
        <v>88</v>
      </c>
      <c r="I26" s="135"/>
      <c r="J26" s="135"/>
      <c r="K26" s="135"/>
      <c r="L26" s="162"/>
      <c r="M26" s="134" t="s">
        <v>91</v>
      </c>
      <c r="N26" s="135"/>
      <c r="O26" s="135"/>
      <c r="P26" s="135"/>
      <c r="Q26" s="162"/>
      <c r="R26" s="134" t="s">
        <v>22</v>
      </c>
      <c r="S26" s="135"/>
      <c r="T26" s="135"/>
      <c r="U26" s="135"/>
      <c r="V26" s="162"/>
      <c r="W26" s="130"/>
      <c r="X26" s="130"/>
      <c r="Y26" s="133" t="s">
        <v>25</v>
      </c>
      <c r="Z26" s="133"/>
      <c r="AA26" s="133"/>
      <c r="AB26" s="133"/>
      <c r="AC26" s="133"/>
      <c r="AD26" s="153">
        <f t="shared" si="3"/>
        <v>3300.0000000000005</v>
      </c>
      <c r="AE26" s="153"/>
      <c r="AF26" s="153"/>
      <c r="AG26" s="153"/>
      <c r="AH26" s="153">
        <f t="shared" si="4"/>
        <v>6600.0000000000009</v>
      </c>
      <c r="AI26" s="153"/>
      <c r="AJ26" s="153"/>
      <c r="AK26" s="153"/>
      <c r="AL26" s="153">
        <f t="shared" ref="AL26:AL32" si="7">AH26*1.5</f>
        <v>9900.0000000000018</v>
      </c>
      <c r="AM26" s="153"/>
      <c r="AN26" s="153"/>
      <c r="AO26" s="153"/>
      <c r="AP26" s="154">
        <f t="shared" si="6"/>
        <v>13200.000000000002</v>
      </c>
      <c r="AQ26" s="155"/>
      <c r="AR26" s="155"/>
      <c r="AS26" s="156"/>
      <c r="AT26" s="157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2"/>
      <c r="BZ26" s="2"/>
      <c r="CA26" s="2"/>
      <c r="CB26" s="113"/>
      <c r="CC26" s="19">
        <v>200</v>
      </c>
      <c r="CD26" s="118">
        <v>221600</v>
      </c>
      <c r="CE26" s="2"/>
      <c r="CF26" s="119"/>
      <c r="CG26" s="53">
        <v>50</v>
      </c>
      <c r="CH26" s="62" t="s">
        <v>87</v>
      </c>
      <c r="CI26" s="62" t="s">
        <v>88</v>
      </c>
      <c r="CJ26" s="62" t="s">
        <v>90</v>
      </c>
      <c r="CK26" s="62" t="s">
        <v>91</v>
      </c>
      <c r="CL26" s="2"/>
      <c r="CM26" s="2"/>
    </row>
    <row r="27" spans="2:91" ht="26.25" customHeight="1" x14ac:dyDescent="0.4">
      <c r="B27" s="2"/>
      <c r="C27" s="143"/>
      <c r="D27" s="144"/>
      <c r="E27" s="144"/>
      <c r="F27" s="144"/>
      <c r="G27" s="145"/>
      <c r="H27" s="146"/>
      <c r="I27" s="147"/>
      <c r="J27" s="147"/>
      <c r="K27" s="147"/>
      <c r="L27" s="163"/>
      <c r="M27" s="146"/>
      <c r="N27" s="147"/>
      <c r="O27" s="147"/>
      <c r="P27" s="147"/>
      <c r="Q27" s="163"/>
      <c r="R27" s="146"/>
      <c r="S27" s="147"/>
      <c r="T27" s="147"/>
      <c r="U27" s="147"/>
      <c r="V27" s="163"/>
      <c r="W27" s="130"/>
      <c r="X27" s="164"/>
      <c r="Y27" s="133" t="s">
        <v>28</v>
      </c>
      <c r="Z27" s="133"/>
      <c r="AA27" s="133"/>
      <c r="AB27" s="133"/>
      <c r="AC27" s="133"/>
      <c r="AD27" s="153">
        <f t="shared" si="3"/>
        <v>6600.0000000000009</v>
      </c>
      <c r="AE27" s="153"/>
      <c r="AF27" s="153"/>
      <c r="AG27" s="153"/>
      <c r="AH27" s="153">
        <f t="shared" si="4"/>
        <v>13200.000000000002</v>
      </c>
      <c r="AI27" s="153"/>
      <c r="AJ27" s="153"/>
      <c r="AK27" s="153"/>
      <c r="AL27" s="153">
        <f t="shared" si="7"/>
        <v>19800.000000000004</v>
      </c>
      <c r="AM27" s="153"/>
      <c r="AN27" s="153"/>
      <c r="AO27" s="153"/>
      <c r="AP27" s="154">
        <f t="shared" si="6"/>
        <v>26400.000000000004</v>
      </c>
      <c r="AQ27" s="155"/>
      <c r="AR27" s="155"/>
      <c r="AS27" s="156"/>
      <c r="AT27" s="157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2"/>
      <c r="BZ27" s="2"/>
      <c r="CA27" s="2"/>
      <c r="CB27" s="2"/>
      <c r="CC27" s="3"/>
      <c r="CD27" s="2"/>
      <c r="CE27" s="2"/>
      <c r="CF27" s="119"/>
      <c r="CG27" s="53"/>
      <c r="CH27" s="62">
        <f t="shared" si="0"/>
        <v>10340</v>
      </c>
      <c r="CI27" s="62">
        <f>CD22*BZ17</f>
        <v>20680</v>
      </c>
      <c r="CJ27" s="62">
        <f t="shared" si="1"/>
        <v>31020</v>
      </c>
      <c r="CK27" s="62">
        <f t="shared" si="2"/>
        <v>41360</v>
      </c>
      <c r="CL27" s="2"/>
      <c r="CM27" s="2"/>
    </row>
    <row r="28" spans="2:91" ht="26.25" customHeight="1" x14ac:dyDescent="0.4">
      <c r="B28" s="2"/>
      <c r="C28" s="166" t="s">
        <v>14</v>
      </c>
      <c r="D28" s="167"/>
      <c r="E28" s="129" t="s">
        <v>26</v>
      </c>
      <c r="F28" s="124"/>
      <c r="G28" s="125"/>
      <c r="H28" s="168">
        <v>1</v>
      </c>
      <c r="I28" s="169" t="s">
        <v>15</v>
      </c>
      <c r="J28" s="169" t="s">
        <v>27</v>
      </c>
      <c r="K28" s="169">
        <v>10</v>
      </c>
      <c r="L28" s="169" t="s">
        <v>15</v>
      </c>
      <c r="M28" s="168">
        <v>1</v>
      </c>
      <c r="N28" s="169" t="s">
        <v>15</v>
      </c>
      <c r="O28" s="169" t="s">
        <v>27</v>
      </c>
      <c r="P28" s="169">
        <f t="shared" ref="P28:P33" si="8">K28*2</f>
        <v>20</v>
      </c>
      <c r="Q28" s="170" t="s">
        <v>15</v>
      </c>
      <c r="R28" s="171">
        <f>ROUNDDOWN(CD29*$BZ$17,0)</f>
        <v>45</v>
      </c>
      <c r="S28" s="172"/>
      <c r="T28" s="173">
        <f>CD29*-1</f>
        <v>-41</v>
      </c>
      <c r="U28" s="173"/>
      <c r="V28" s="170" t="s">
        <v>8</v>
      </c>
      <c r="W28" s="121"/>
      <c r="X28" s="121"/>
      <c r="Y28" s="133" t="s">
        <v>30</v>
      </c>
      <c r="Z28" s="133"/>
      <c r="AA28" s="133"/>
      <c r="AB28" s="133"/>
      <c r="AC28" s="133"/>
      <c r="AD28" s="153">
        <f t="shared" si="3"/>
        <v>10340</v>
      </c>
      <c r="AE28" s="153"/>
      <c r="AF28" s="153"/>
      <c r="AG28" s="153"/>
      <c r="AH28" s="153">
        <f t="shared" si="4"/>
        <v>20680</v>
      </c>
      <c r="AI28" s="153"/>
      <c r="AJ28" s="153"/>
      <c r="AK28" s="153"/>
      <c r="AL28" s="153">
        <f t="shared" si="7"/>
        <v>31020</v>
      </c>
      <c r="AM28" s="153"/>
      <c r="AN28" s="153"/>
      <c r="AO28" s="153"/>
      <c r="AP28" s="154">
        <f t="shared" si="6"/>
        <v>41360</v>
      </c>
      <c r="AQ28" s="155"/>
      <c r="AR28" s="155"/>
      <c r="AS28" s="156"/>
      <c r="AT28" s="157"/>
      <c r="BY28" s="2"/>
      <c r="BZ28" s="2"/>
      <c r="CA28" s="2"/>
      <c r="CB28" s="174" t="s">
        <v>54</v>
      </c>
      <c r="CC28" s="19" t="s">
        <v>55</v>
      </c>
      <c r="CD28" s="114" t="s">
        <v>56</v>
      </c>
      <c r="CE28" s="2"/>
      <c r="CF28" s="119"/>
      <c r="CG28" s="53">
        <v>75</v>
      </c>
      <c r="CH28" s="62" t="s">
        <v>87</v>
      </c>
      <c r="CI28" s="62" t="s">
        <v>88</v>
      </c>
      <c r="CJ28" s="62" t="s">
        <v>90</v>
      </c>
      <c r="CK28" s="62" t="s">
        <v>91</v>
      </c>
      <c r="CL28" s="2"/>
      <c r="CM28" s="2"/>
    </row>
    <row r="29" spans="2:91" ht="26.25" customHeight="1" x14ac:dyDescent="0.4">
      <c r="B29" s="2"/>
      <c r="C29" s="175"/>
      <c r="D29" s="176"/>
      <c r="E29" s="129" t="s">
        <v>29</v>
      </c>
      <c r="F29" s="124"/>
      <c r="G29" s="125"/>
      <c r="H29" s="168">
        <f>K28+1</f>
        <v>11</v>
      </c>
      <c r="I29" s="169" t="s">
        <v>15</v>
      </c>
      <c r="J29" s="169" t="s">
        <v>27</v>
      </c>
      <c r="K29" s="169">
        <v>20</v>
      </c>
      <c r="L29" s="169" t="s">
        <v>15</v>
      </c>
      <c r="M29" s="168">
        <f>P28+1</f>
        <v>21</v>
      </c>
      <c r="N29" s="169" t="s">
        <v>15</v>
      </c>
      <c r="O29" s="169" t="s">
        <v>27</v>
      </c>
      <c r="P29" s="169">
        <f t="shared" si="8"/>
        <v>40</v>
      </c>
      <c r="Q29" s="170" t="s">
        <v>15</v>
      </c>
      <c r="R29" s="171">
        <f t="shared" ref="R29:R34" si="9">ROUNDDOWN(CD30*$BZ$17,0)</f>
        <v>144</v>
      </c>
      <c r="S29" s="172"/>
      <c r="T29" s="173">
        <f t="shared" ref="T29:T34" si="10">CD30*-1</f>
        <v>-131</v>
      </c>
      <c r="U29" s="173"/>
      <c r="V29" s="170" t="s">
        <v>8</v>
      </c>
      <c r="W29" s="121"/>
      <c r="X29" s="121"/>
      <c r="Y29" s="133" t="s">
        <v>32</v>
      </c>
      <c r="Z29" s="133"/>
      <c r="AA29" s="133"/>
      <c r="AB29" s="133"/>
      <c r="AC29" s="133"/>
      <c r="AD29" s="153">
        <f t="shared" si="3"/>
        <v>24200.000000000004</v>
      </c>
      <c r="AE29" s="153"/>
      <c r="AF29" s="153"/>
      <c r="AG29" s="153"/>
      <c r="AH29" s="153">
        <f t="shared" si="4"/>
        <v>48400.000000000007</v>
      </c>
      <c r="AI29" s="153"/>
      <c r="AJ29" s="153"/>
      <c r="AK29" s="153"/>
      <c r="AL29" s="153">
        <f t="shared" si="7"/>
        <v>72600.000000000015</v>
      </c>
      <c r="AM29" s="153"/>
      <c r="AN29" s="153"/>
      <c r="AO29" s="153"/>
      <c r="AP29" s="154">
        <f t="shared" si="6"/>
        <v>96800.000000000015</v>
      </c>
      <c r="AQ29" s="155"/>
      <c r="AR29" s="155"/>
      <c r="AS29" s="156"/>
      <c r="AT29" s="157"/>
      <c r="BY29" s="2"/>
      <c r="BZ29" s="2"/>
      <c r="CA29" s="2"/>
      <c r="CB29" s="177"/>
      <c r="CC29" s="19" t="s">
        <v>57</v>
      </c>
      <c r="CD29" s="37">
        <v>41</v>
      </c>
      <c r="CE29" s="2"/>
      <c r="CF29" s="119"/>
      <c r="CG29" s="53"/>
      <c r="CH29" s="62">
        <f t="shared" si="0"/>
        <v>24200.000000000004</v>
      </c>
      <c r="CI29" s="62">
        <f>CD23*BZ17</f>
        <v>48400.000000000007</v>
      </c>
      <c r="CJ29" s="62">
        <f t="shared" si="1"/>
        <v>72600.000000000015</v>
      </c>
      <c r="CK29" s="62">
        <f t="shared" si="2"/>
        <v>96800.000000000015</v>
      </c>
      <c r="CL29" s="2"/>
      <c r="CM29" s="2"/>
    </row>
    <row r="30" spans="2:91" ht="26.25" customHeight="1" x14ac:dyDescent="0.4">
      <c r="B30" s="2"/>
      <c r="C30" s="175"/>
      <c r="D30" s="176"/>
      <c r="E30" s="129" t="s">
        <v>31</v>
      </c>
      <c r="F30" s="124"/>
      <c r="G30" s="125"/>
      <c r="H30" s="168">
        <f t="shared" ref="H30:H34" si="11">K29+1</f>
        <v>21</v>
      </c>
      <c r="I30" s="169" t="s">
        <v>15</v>
      </c>
      <c r="J30" s="169" t="s">
        <v>27</v>
      </c>
      <c r="K30" s="169">
        <v>30</v>
      </c>
      <c r="L30" s="169" t="s">
        <v>15</v>
      </c>
      <c r="M30" s="168">
        <f t="shared" ref="M30:M34" si="12">P29+1</f>
        <v>41</v>
      </c>
      <c r="N30" s="169" t="s">
        <v>15</v>
      </c>
      <c r="O30" s="169" t="s">
        <v>27</v>
      </c>
      <c r="P30" s="169">
        <f t="shared" si="8"/>
        <v>60</v>
      </c>
      <c r="Q30" s="170" t="s">
        <v>15</v>
      </c>
      <c r="R30" s="171">
        <f t="shared" si="9"/>
        <v>171</v>
      </c>
      <c r="S30" s="172"/>
      <c r="T30" s="173">
        <f t="shared" si="10"/>
        <v>-156</v>
      </c>
      <c r="U30" s="173"/>
      <c r="V30" s="170" t="s">
        <v>8</v>
      </c>
      <c r="W30" s="121"/>
      <c r="X30" s="121"/>
      <c r="Y30" s="133" t="s">
        <v>34</v>
      </c>
      <c r="Z30" s="133"/>
      <c r="AA30" s="133"/>
      <c r="AB30" s="133"/>
      <c r="AC30" s="133"/>
      <c r="AD30" s="153">
        <f t="shared" si="3"/>
        <v>45760.000000000007</v>
      </c>
      <c r="AE30" s="153"/>
      <c r="AF30" s="153"/>
      <c r="AG30" s="153"/>
      <c r="AH30" s="153">
        <f t="shared" si="4"/>
        <v>91520.000000000015</v>
      </c>
      <c r="AI30" s="153"/>
      <c r="AJ30" s="153"/>
      <c r="AK30" s="153"/>
      <c r="AL30" s="153">
        <f t="shared" si="7"/>
        <v>137280.00000000003</v>
      </c>
      <c r="AM30" s="153"/>
      <c r="AN30" s="153"/>
      <c r="AO30" s="153"/>
      <c r="AP30" s="154">
        <f t="shared" si="6"/>
        <v>183040.00000000003</v>
      </c>
      <c r="AQ30" s="155"/>
      <c r="AR30" s="155"/>
      <c r="AS30" s="156"/>
      <c r="AT30" s="157"/>
      <c r="BY30" s="2"/>
      <c r="BZ30" s="2"/>
      <c r="CA30" s="2"/>
      <c r="CB30" s="177"/>
      <c r="CC30" s="19" t="s">
        <v>58</v>
      </c>
      <c r="CD30" s="37">
        <v>131</v>
      </c>
      <c r="CE30" s="2"/>
      <c r="CF30" s="119"/>
      <c r="CG30" s="53">
        <v>100</v>
      </c>
      <c r="CH30" s="62" t="s">
        <v>87</v>
      </c>
      <c r="CI30" s="62" t="s">
        <v>88</v>
      </c>
      <c r="CJ30" s="62" t="s">
        <v>90</v>
      </c>
      <c r="CK30" s="62" t="s">
        <v>91</v>
      </c>
      <c r="CL30" s="2"/>
      <c r="CM30" s="2"/>
    </row>
    <row r="31" spans="2:91" ht="26.25" customHeight="1" x14ac:dyDescent="0.4">
      <c r="B31" s="2"/>
      <c r="C31" s="175"/>
      <c r="D31" s="176"/>
      <c r="E31" s="129" t="s">
        <v>33</v>
      </c>
      <c r="F31" s="124"/>
      <c r="G31" s="125"/>
      <c r="H31" s="168">
        <f t="shared" si="11"/>
        <v>31</v>
      </c>
      <c r="I31" s="169" t="s">
        <v>15</v>
      </c>
      <c r="J31" s="169" t="s">
        <v>27</v>
      </c>
      <c r="K31" s="169">
        <v>50</v>
      </c>
      <c r="L31" s="169" t="s">
        <v>15</v>
      </c>
      <c r="M31" s="168">
        <f t="shared" si="12"/>
        <v>61</v>
      </c>
      <c r="N31" s="169" t="s">
        <v>15</v>
      </c>
      <c r="O31" s="169" t="s">
        <v>27</v>
      </c>
      <c r="P31" s="169">
        <f t="shared" si="8"/>
        <v>100</v>
      </c>
      <c r="Q31" s="170" t="s">
        <v>15</v>
      </c>
      <c r="R31" s="171">
        <f t="shared" si="9"/>
        <v>199</v>
      </c>
      <c r="S31" s="172"/>
      <c r="T31" s="173">
        <f t="shared" si="10"/>
        <v>-181</v>
      </c>
      <c r="U31" s="173"/>
      <c r="V31" s="170" t="s">
        <v>8</v>
      </c>
      <c r="W31" s="121"/>
      <c r="X31" s="121"/>
      <c r="Y31" s="133" t="s">
        <v>36</v>
      </c>
      <c r="Z31" s="133"/>
      <c r="AA31" s="133"/>
      <c r="AB31" s="133"/>
      <c r="AC31" s="133"/>
      <c r="AD31" s="153">
        <f t="shared" si="3"/>
        <v>95040.000000000015</v>
      </c>
      <c r="AE31" s="153"/>
      <c r="AF31" s="153"/>
      <c r="AG31" s="153"/>
      <c r="AH31" s="153">
        <f t="shared" si="4"/>
        <v>190080.00000000003</v>
      </c>
      <c r="AI31" s="153"/>
      <c r="AJ31" s="153"/>
      <c r="AK31" s="153"/>
      <c r="AL31" s="153">
        <f t="shared" si="7"/>
        <v>285120.00000000006</v>
      </c>
      <c r="AM31" s="153"/>
      <c r="AN31" s="153"/>
      <c r="AO31" s="153"/>
      <c r="AP31" s="154">
        <f t="shared" si="6"/>
        <v>380160.00000000006</v>
      </c>
      <c r="AQ31" s="155"/>
      <c r="AR31" s="155"/>
      <c r="AS31" s="156"/>
      <c r="AT31" s="157"/>
      <c r="BY31" s="2"/>
      <c r="BZ31" s="2"/>
      <c r="CA31" s="2"/>
      <c r="CB31" s="177"/>
      <c r="CC31" s="19" t="s">
        <v>59</v>
      </c>
      <c r="CD31" s="37">
        <v>156</v>
      </c>
      <c r="CE31" s="2"/>
      <c r="CF31" s="119"/>
      <c r="CG31" s="53"/>
      <c r="CH31" s="62">
        <f t="shared" si="0"/>
        <v>45760.000000000007</v>
      </c>
      <c r="CI31" s="62">
        <f>CD24*BZ17</f>
        <v>91520.000000000015</v>
      </c>
      <c r="CJ31" s="62">
        <f t="shared" si="1"/>
        <v>137280.00000000003</v>
      </c>
      <c r="CK31" s="62">
        <f t="shared" si="2"/>
        <v>183040.00000000003</v>
      </c>
      <c r="CL31" s="2"/>
      <c r="CM31" s="2"/>
    </row>
    <row r="32" spans="2:91" ht="26.25" customHeight="1" x14ac:dyDescent="0.4">
      <c r="B32" s="2"/>
      <c r="C32" s="175"/>
      <c r="D32" s="176"/>
      <c r="E32" s="129" t="s">
        <v>35</v>
      </c>
      <c r="F32" s="124"/>
      <c r="G32" s="125"/>
      <c r="H32" s="168">
        <f t="shared" si="11"/>
        <v>51</v>
      </c>
      <c r="I32" s="169" t="s">
        <v>15</v>
      </c>
      <c r="J32" s="169" t="s">
        <v>27</v>
      </c>
      <c r="K32" s="169">
        <v>80</v>
      </c>
      <c r="L32" s="169" t="s">
        <v>15</v>
      </c>
      <c r="M32" s="168">
        <f t="shared" si="12"/>
        <v>101</v>
      </c>
      <c r="N32" s="169" t="s">
        <v>15</v>
      </c>
      <c r="O32" s="169" t="s">
        <v>27</v>
      </c>
      <c r="P32" s="169">
        <f t="shared" si="8"/>
        <v>160</v>
      </c>
      <c r="Q32" s="170" t="s">
        <v>15</v>
      </c>
      <c r="R32" s="171">
        <f t="shared" si="9"/>
        <v>232</v>
      </c>
      <c r="S32" s="172"/>
      <c r="T32" s="173">
        <f t="shared" si="10"/>
        <v>-211</v>
      </c>
      <c r="U32" s="173"/>
      <c r="V32" s="170" t="s">
        <v>8</v>
      </c>
      <c r="W32" s="121"/>
      <c r="X32" s="121"/>
      <c r="Y32" s="133" t="s">
        <v>38</v>
      </c>
      <c r="Z32" s="133"/>
      <c r="AA32" s="133"/>
      <c r="AB32" s="133"/>
      <c r="AC32" s="133"/>
      <c r="AD32" s="153">
        <f t="shared" si="3"/>
        <v>121880.00000000001</v>
      </c>
      <c r="AE32" s="153"/>
      <c r="AF32" s="153"/>
      <c r="AG32" s="153"/>
      <c r="AH32" s="153">
        <f t="shared" si="4"/>
        <v>243760.00000000003</v>
      </c>
      <c r="AI32" s="153"/>
      <c r="AJ32" s="153"/>
      <c r="AK32" s="153"/>
      <c r="AL32" s="153">
        <f t="shared" si="7"/>
        <v>365640.00000000006</v>
      </c>
      <c r="AM32" s="153"/>
      <c r="AN32" s="153"/>
      <c r="AO32" s="153"/>
      <c r="AP32" s="154">
        <f t="shared" si="6"/>
        <v>487520.00000000006</v>
      </c>
      <c r="AQ32" s="155"/>
      <c r="AR32" s="155"/>
      <c r="AS32" s="156"/>
      <c r="AT32" s="157"/>
      <c r="BY32" s="2"/>
      <c r="BZ32" s="2"/>
      <c r="CA32" s="65"/>
      <c r="CB32" s="177"/>
      <c r="CC32" s="19" t="s">
        <v>60</v>
      </c>
      <c r="CD32" s="37">
        <v>181</v>
      </c>
      <c r="CE32" s="2"/>
      <c r="CF32" s="119"/>
      <c r="CG32" s="53">
        <v>150</v>
      </c>
      <c r="CH32" s="62" t="s">
        <v>87</v>
      </c>
      <c r="CI32" s="62" t="s">
        <v>88</v>
      </c>
      <c r="CJ32" s="62" t="s">
        <v>90</v>
      </c>
      <c r="CK32" s="62" t="s">
        <v>91</v>
      </c>
      <c r="CL32" s="2"/>
      <c r="CM32" s="2"/>
    </row>
    <row r="33" spans="2:91" ht="26.25" customHeight="1" x14ac:dyDescent="0.4">
      <c r="B33" s="2"/>
      <c r="C33" s="175"/>
      <c r="D33" s="176"/>
      <c r="E33" s="129" t="s">
        <v>37</v>
      </c>
      <c r="F33" s="124"/>
      <c r="G33" s="125"/>
      <c r="H33" s="168">
        <f t="shared" si="11"/>
        <v>81</v>
      </c>
      <c r="I33" s="169" t="s">
        <v>15</v>
      </c>
      <c r="J33" s="169" t="s">
        <v>27</v>
      </c>
      <c r="K33" s="169">
        <v>150</v>
      </c>
      <c r="L33" s="169" t="s">
        <v>15</v>
      </c>
      <c r="M33" s="168">
        <f t="shared" si="12"/>
        <v>161</v>
      </c>
      <c r="N33" s="169" t="s">
        <v>15</v>
      </c>
      <c r="O33" s="169" t="s">
        <v>27</v>
      </c>
      <c r="P33" s="169">
        <f t="shared" si="8"/>
        <v>300</v>
      </c>
      <c r="Q33" s="170" t="s">
        <v>15</v>
      </c>
      <c r="R33" s="171">
        <f t="shared" si="9"/>
        <v>254</v>
      </c>
      <c r="S33" s="172"/>
      <c r="T33" s="173">
        <f t="shared" si="10"/>
        <v>-231</v>
      </c>
      <c r="U33" s="173"/>
      <c r="V33" s="170" t="s">
        <v>8</v>
      </c>
      <c r="W33" s="121"/>
      <c r="X33" s="121"/>
      <c r="Y33" s="158"/>
      <c r="Z33" s="158"/>
      <c r="AA33" s="158"/>
      <c r="AB33" s="130"/>
      <c r="AC33" s="178"/>
      <c r="AD33" s="178"/>
      <c r="AE33" s="130"/>
      <c r="AF33" s="130"/>
      <c r="AG33" s="178"/>
      <c r="AH33" s="178"/>
      <c r="AI33" s="130"/>
      <c r="AJ33" s="130"/>
      <c r="AK33" s="178"/>
      <c r="AL33" s="178"/>
      <c r="AM33" s="130"/>
      <c r="AN33" s="130"/>
      <c r="AO33" s="178"/>
      <c r="AP33" s="178"/>
      <c r="AQ33" s="130"/>
      <c r="AR33" s="121"/>
      <c r="AS33" s="121"/>
      <c r="AT33" s="179"/>
      <c r="BY33" s="2"/>
      <c r="BZ33" s="2"/>
      <c r="CA33" s="65"/>
      <c r="CB33" s="177"/>
      <c r="CC33" s="19" t="s">
        <v>61</v>
      </c>
      <c r="CD33" s="37">
        <v>211</v>
      </c>
      <c r="CE33" s="2"/>
      <c r="CF33" s="119"/>
      <c r="CG33" s="53"/>
      <c r="CH33" s="62">
        <f t="shared" si="0"/>
        <v>95040.000000000015</v>
      </c>
      <c r="CI33" s="62">
        <f>CD25*BZ17</f>
        <v>190080.00000000003</v>
      </c>
      <c r="CJ33" s="62">
        <f t="shared" si="1"/>
        <v>285120.00000000006</v>
      </c>
      <c r="CK33" s="62">
        <f t="shared" si="2"/>
        <v>380160.00000000006</v>
      </c>
      <c r="CL33" s="2"/>
      <c r="CM33" s="2"/>
    </row>
    <row r="34" spans="2:91" ht="26.25" customHeight="1" x14ac:dyDescent="0.4">
      <c r="B34" s="2"/>
      <c r="C34" s="180"/>
      <c r="D34" s="181"/>
      <c r="E34" s="129" t="s">
        <v>39</v>
      </c>
      <c r="F34" s="124"/>
      <c r="G34" s="125"/>
      <c r="H34" s="168">
        <f t="shared" si="11"/>
        <v>151</v>
      </c>
      <c r="I34" s="169" t="s">
        <v>15</v>
      </c>
      <c r="J34" s="169" t="s">
        <v>27</v>
      </c>
      <c r="K34" s="169"/>
      <c r="L34" s="169"/>
      <c r="M34" s="168">
        <f t="shared" si="12"/>
        <v>301</v>
      </c>
      <c r="N34" s="169" t="s">
        <v>15</v>
      </c>
      <c r="O34" s="169" t="s">
        <v>27</v>
      </c>
      <c r="P34" s="169"/>
      <c r="Q34" s="170"/>
      <c r="R34" s="171">
        <f t="shared" si="9"/>
        <v>287</v>
      </c>
      <c r="S34" s="172"/>
      <c r="T34" s="173">
        <f t="shared" si="10"/>
        <v>-261</v>
      </c>
      <c r="U34" s="173"/>
      <c r="V34" s="170" t="s">
        <v>8</v>
      </c>
      <c r="W34" s="121"/>
      <c r="X34" s="121"/>
      <c r="Y34" s="158"/>
      <c r="Z34" s="158"/>
      <c r="AA34" s="158"/>
      <c r="AB34" s="130"/>
      <c r="AC34" s="178"/>
      <c r="AD34" s="178"/>
      <c r="AE34" s="130"/>
      <c r="AF34" s="130"/>
      <c r="AG34" s="178"/>
      <c r="AH34" s="178"/>
      <c r="AI34" s="130"/>
      <c r="AJ34" s="130"/>
      <c r="AK34" s="178"/>
      <c r="AL34" s="178"/>
      <c r="AM34" s="130"/>
      <c r="AN34" s="130"/>
      <c r="AO34" s="178"/>
      <c r="AP34" s="178"/>
      <c r="AQ34" s="130"/>
      <c r="AR34" s="121"/>
      <c r="AS34" s="121"/>
      <c r="AT34" s="182"/>
      <c r="BY34" s="2"/>
      <c r="BZ34" s="2"/>
      <c r="CA34" s="65"/>
      <c r="CB34" s="177"/>
      <c r="CC34" s="19" t="s">
        <v>62</v>
      </c>
      <c r="CD34" s="37">
        <v>231</v>
      </c>
      <c r="CE34" s="2"/>
      <c r="CF34" s="119"/>
      <c r="CG34" s="51">
        <v>200</v>
      </c>
      <c r="CH34" s="62" t="s">
        <v>87</v>
      </c>
      <c r="CI34" s="62" t="s">
        <v>88</v>
      </c>
      <c r="CJ34" s="62" t="s">
        <v>90</v>
      </c>
      <c r="CK34" s="62" t="s">
        <v>91</v>
      </c>
      <c r="CL34" s="2"/>
      <c r="CM34" s="2"/>
    </row>
    <row r="35" spans="2:91" ht="26.25" customHeight="1" x14ac:dyDescent="0.4">
      <c r="B35" s="2"/>
      <c r="C35" s="204" t="s">
        <v>101</v>
      </c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"/>
      <c r="X35" s="2"/>
      <c r="Y35" s="111"/>
      <c r="Z35" s="111"/>
      <c r="AA35" s="111"/>
      <c r="AB35" s="65"/>
      <c r="AC35" s="92"/>
      <c r="AD35" s="92"/>
      <c r="AE35" s="65"/>
      <c r="AF35" s="65"/>
      <c r="AG35" s="92"/>
      <c r="AH35" s="92"/>
      <c r="AI35" s="65"/>
      <c r="AJ35" s="65"/>
      <c r="AK35" s="92"/>
      <c r="AL35" s="92"/>
      <c r="AM35" s="65"/>
      <c r="AN35" s="65"/>
      <c r="AO35" s="92"/>
      <c r="AP35" s="92"/>
      <c r="AQ35" s="65"/>
      <c r="AR35" s="2"/>
      <c r="AS35" s="2"/>
      <c r="AT35" s="182"/>
      <c r="BY35" s="2"/>
      <c r="BZ35" s="2"/>
      <c r="CA35" s="65"/>
      <c r="CB35" s="183"/>
      <c r="CC35" s="19" t="s">
        <v>63</v>
      </c>
      <c r="CD35" s="37">
        <v>261</v>
      </c>
      <c r="CE35" s="2"/>
      <c r="CF35" s="184"/>
      <c r="CG35" s="60"/>
      <c r="CH35" s="62">
        <f t="shared" si="0"/>
        <v>121880.00000000001</v>
      </c>
      <c r="CI35" s="62">
        <f>CD26*BZ17</f>
        <v>243760.00000000003</v>
      </c>
      <c r="CJ35" s="62">
        <f t="shared" si="1"/>
        <v>365640.00000000006</v>
      </c>
      <c r="CK35" s="62">
        <f t="shared" si="2"/>
        <v>487520.00000000006</v>
      </c>
      <c r="CL35" s="2"/>
      <c r="CM35" s="2"/>
    </row>
    <row r="36" spans="2:91" ht="26.25" customHeight="1" x14ac:dyDescent="0.4">
      <c r="BY36" s="185" t="s">
        <v>81</v>
      </c>
      <c r="BZ36" s="2"/>
      <c r="CA36" s="65"/>
      <c r="CB36" s="2"/>
      <c r="CC36" s="3"/>
      <c r="CD36" s="2"/>
      <c r="CE36" s="2"/>
      <c r="CF36" s="2"/>
      <c r="CG36" s="4"/>
      <c r="CH36" s="4"/>
      <c r="CI36" s="4"/>
      <c r="CJ36" s="4"/>
      <c r="CK36" s="2"/>
      <c r="CL36" s="2"/>
      <c r="CM36" s="2"/>
    </row>
    <row r="37" spans="2:91" ht="26.25" customHeight="1" x14ac:dyDescent="0.4">
      <c r="BZ37" s="161"/>
    </row>
    <row r="38" spans="2:91" ht="26.25" customHeight="1" x14ac:dyDescent="0.4">
      <c r="C38" s="188"/>
      <c r="D38" s="188"/>
      <c r="E38" s="189"/>
      <c r="F38" s="189"/>
      <c r="G38" s="189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90"/>
      <c r="S38" s="190"/>
      <c r="T38" s="161"/>
      <c r="X38" s="189"/>
      <c r="Y38" s="189"/>
      <c r="Z38" s="189"/>
      <c r="AA38" s="161"/>
      <c r="AB38" s="191"/>
      <c r="AC38" s="191"/>
      <c r="AD38" s="161"/>
      <c r="AE38" s="161"/>
      <c r="AF38" s="191"/>
      <c r="AG38" s="191"/>
      <c r="AH38" s="161"/>
      <c r="AI38" s="161"/>
      <c r="AJ38" s="191"/>
      <c r="AK38" s="191"/>
      <c r="AL38" s="161"/>
      <c r="AM38" s="161"/>
      <c r="AN38" s="191"/>
      <c r="AO38" s="191"/>
      <c r="AP38" s="161"/>
      <c r="AS38" s="192"/>
      <c r="BZ38" s="161"/>
    </row>
    <row r="39" spans="2:91" ht="26.25" customHeight="1" x14ac:dyDescent="0.4">
      <c r="C39" s="188"/>
      <c r="D39" s="188"/>
      <c r="E39" s="189"/>
      <c r="F39" s="189"/>
      <c r="G39" s="189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90"/>
      <c r="S39" s="190"/>
      <c r="T39" s="161"/>
      <c r="X39" s="189"/>
      <c r="Y39" s="189"/>
      <c r="Z39" s="189"/>
      <c r="AA39" s="161"/>
      <c r="AB39" s="191"/>
      <c r="AC39" s="191"/>
      <c r="AD39" s="161"/>
      <c r="AE39" s="161"/>
      <c r="AF39" s="191"/>
      <c r="AG39" s="191"/>
      <c r="AH39" s="161"/>
      <c r="AI39" s="161"/>
      <c r="AJ39" s="191"/>
      <c r="AK39" s="191"/>
      <c r="AL39" s="161"/>
      <c r="AM39" s="161"/>
      <c r="AN39" s="191"/>
      <c r="AO39" s="191"/>
      <c r="AP39" s="161"/>
      <c r="AS39" s="192"/>
      <c r="BZ39" s="161"/>
    </row>
    <row r="40" spans="2:91" ht="26.25" customHeight="1" x14ac:dyDescent="0.4">
      <c r="C40" s="188"/>
      <c r="D40" s="188"/>
      <c r="E40" s="189"/>
      <c r="F40" s="189"/>
      <c r="G40" s="189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90"/>
      <c r="S40" s="190"/>
      <c r="T40" s="161"/>
      <c r="X40" s="189"/>
      <c r="Y40" s="189"/>
      <c r="Z40" s="189"/>
      <c r="AA40" s="161"/>
      <c r="AB40" s="191"/>
      <c r="AC40" s="191"/>
      <c r="AD40" s="161"/>
      <c r="AE40" s="161"/>
      <c r="AF40" s="191"/>
      <c r="AG40" s="191"/>
      <c r="AH40" s="161"/>
      <c r="AI40" s="161"/>
      <c r="AJ40" s="191"/>
      <c r="AK40" s="191"/>
      <c r="AL40" s="161"/>
      <c r="AM40" s="161"/>
      <c r="AN40" s="191"/>
      <c r="AO40" s="191"/>
      <c r="AP40" s="161"/>
      <c r="AS40" s="192"/>
      <c r="BZ40" s="161"/>
    </row>
    <row r="41" spans="2:91" ht="26.25" customHeight="1" x14ac:dyDescent="0.4">
      <c r="C41" s="188"/>
      <c r="D41" s="188"/>
      <c r="E41" s="189"/>
      <c r="F41" s="189"/>
      <c r="G41" s="189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90"/>
      <c r="S41" s="190"/>
      <c r="T41" s="161"/>
      <c r="X41" s="189"/>
      <c r="Y41" s="189"/>
      <c r="Z41" s="189"/>
      <c r="AA41" s="161"/>
      <c r="AB41" s="191"/>
      <c r="AC41" s="191"/>
      <c r="AD41" s="161"/>
      <c r="AE41" s="161"/>
      <c r="AF41" s="191"/>
      <c r="AG41" s="191"/>
      <c r="AH41" s="161"/>
      <c r="AI41" s="161"/>
      <c r="AJ41" s="191"/>
      <c r="AK41" s="191"/>
      <c r="AL41" s="161"/>
      <c r="AM41" s="161"/>
      <c r="AN41" s="191"/>
      <c r="AO41" s="191"/>
      <c r="AP41" s="161"/>
      <c r="AS41" s="192"/>
      <c r="BZ41" s="161"/>
    </row>
    <row r="42" spans="2:91" ht="26.25" customHeight="1" x14ac:dyDescent="0.4">
      <c r="C42" s="188"/>
      <c r="D42" s="188"/>
      <c r="E42" s="189"/>
      <c r="F42" s="189"/>
      <c r="G42" s="189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90"/>
      <c r="S42" s="190"/>
      <c r="T42" s="161"/>
      <c r="X42" s="189"/>
      <c r="Y42" s="189"/>
      <c r="Z42" s="189"/>
      <c r="AA42" s="161"/>
      <c r="AB42" s="191"/>
      <c r="AC42" s="191"/>
      <c r="AD42" s="161"/>
      <c r="AE42" s="161"/>
      <c r="AF42" s="191"/>
      <c r="AG42" s="191"/>
      <c r="AH42" s="161"/>
      <c r="AI42" s="161"/>
      <c r="AJ42" s="191"/>
      <c r="AK42" s="191"/>
      <c r="AL42" s="161"/>
      <c r="AM42" s="161"/>
      <c r="AN42" s="191"/>
      <c r="AO42" s="191"/>
      <c r="AP42" s="161"/>
      <c r="AS42" s="192"/>
      <c r="BZ42" s="161"/>
    </row>
    <row r="43" spans="2:91" ht="26.25" customHeight="1" x14ac:dyDescent="0.4">
      <c r="C43" s="188"/>
      <c r="D43" s="188"/>
      <c r="E43" s="189"/>
      <c r="F43" s="189"/>
      <c r="G43" s="189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90"/>
      <c r="S43" s="190"/>
      <c r="T43" s="161"/>
      <c r="X43" s="189"/>
      <c r="Y43" s="189"/>
      <c r="Z43" s="189"/>
      <c r="AA43" s="161"/>
      <c r="AB43" s="191"/>
      <c r="AC43" s="191"/>
      <c r="AD43" s="161"/>
      <c r="AE43" s="161"/>
      <c r="AF43" s="191"/>
      <c r="AG43" s="191"/>
      <c r="AH43" s="161"/>
      <c r="AI43" s="161"/>
      <c r="AJ43" s="191"/>
      <c r="AK43" s="191"/>
      <c r="AL43" s="161"/>
      <c r="AM43" s="161"/>
      <c r="AN43" s="191"/>
      <c r="AO43" s="191"/>
      <c r="AP43" s="161"/>
      <c r="AS43" s="192"/>
      <c r="BZ43" s="161"/>
    </row>
    <row r="44" spans="2:91" ht="26.25" customHeight="1" x14ac:dyDescent="0.4">
      <c r="C44" s="188"/>
      <c r="D44" s="188"/>
      <c r="E44" s="189"/>
      <c r="F44" s="189"/>
      <c r="G44" s="189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90"/>
      <c r="S44" s="190"/>
      <c r="T44" s="161"/>
      <c r="X44" s="189"/>
      <c r="Y44" s="189"/>
      <c r="Z44" s="189"/>
      <c r="AA44" s="161"/>
      <c r="AB44" s="191"/>
      <c r="AC44" s="191"/>
      <c r="AD44" s="161"/>
      <c r="AE44" s="161"/>
      <c r="AF44" s="191"/>
      <c r="AG44" s="191"/>
      <c r="AH44" s="161"/>
      <c r="AI44" s="161"/>
      <c r="AJ44" s="191"/>
      <c r="AK44" s="191"/>
      <c r="AL44" s="161"/>
      <c r="AM44" s="161"/>
      <c r="AN44" s="191"/>
      <c r="AO44" s="191"/>
      <c r="AP44" s="161"/>
      <c r="AS44" s="192"/>
      <c r="BZ44" s="161"/>
    </row>
    <row r="45" spans="2:91" ht="26.25" customHeight="1" x14ac:dyDescent="0.4">
      <c r="C45" s="188"/>
      <c r="D45" s="188"/>
      <c r="E45" s="189"/>
      <c r="F45" s="189"/>
      <c r="G45" s="189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90"/>
      <c r="S45" s="190"/>
      <c r="T45" s="161"/>
      <c r="X45" s="189"/>
      <c r="Y45" s="189"/>
      <c r="Z45" s="189"/>
      <c r="AA45" s="161"/>
      <c r="AB45" s="191"/>
      <c r="AC45" s="191"/>
      <c r="AD45" s="161"/>
      <c r="AE45" s="161"/>
      <c r="AF45" s="191"/>
      <c r="AG45" s="191"/>
      <c r="AH45" s="161"/>
      <c r="AI45" s="161"/>
      <c r="AJ45" s="191"/>
      <c r="AK45" s="191"/>
      <c r="AL45" s="161"/>
      <c r="AM45" s="161"/>
      <c r="AN45" s="191"/>
      <c r="AO45" s="191"/>
      <c r="AP45" s="161"/>
      <c r="AS45" s="192"/>
      <c r="BZ45" s="161"/>
    </row>
    <row r="46" spans="2:91" ht="26.25" customHeight="1" x14ac:dyDescent="0.4">
      <c r="C46" s="188"/>
      <c r="D46" s="188"/>
      <c r="E46" s="189"/>
      <c r="F46" s="189"/>
      <c r="G46" s="189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90"/>
      <c r="S46" s="190"/>
      <c r="T46" s="161"/>
      <c r="X46" s="189"/>
      <c r="Y46" s="189"/>
      <c r="Z46" s="189"/>
      <c r="AA46" s="161"/>
      <c r="AB46" s="191"/>
      <c r="AC46" s="191"/>
      <c r="AD46" s="161"/>
      <c r="AE46" s="161"/>
      <c r="AF46" s="191"/>
      <c r="AG46" s="191"/>
      <c r="AH46" s="161"/>
      <c r="AI46" s="161"/>
      <c r="AJ46" s="191"/>
      <c r="AK46" s="191"/>
      <c r="AL46" s="161"/>
      <c r="AM46" s="161"/>
      <c r="AN46" s="191"/>
      <c r="AO46" s="191"/>
      <c r="AP46" s="161"/>
      <c r="AS46" s="192"/>
      <c r="BZ46" s="161"/>
    </row>
    <row r="47" spans="2:91" ht="26.25" customHeight="1" x14ac:dyDescent="0.4">
      <c r="C47" s="188"/>
      <c r="D47" s="188"/>
      <c r="E47" s="189"/>
      <c r="F47" s="189"/>
      <c r="G47" s="189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90"/>
      <c r="S47" s="190"/>
      <c r="T47" s="161"/>
      <c r="X47" s="189"/>
      <c r="Y47" s="189"/>
      <c r="Z47" s="189"/>
      <c r="AA47" s="161"/>
      <c r="AB47" s="191"/>
      <c r="AC47" s="191"/>
      <c r="AD47" s="161"/>
      <c r="AE47" s="161"/>
      <c r="AF47" s="191"/>
      <c r="AG47" s="191"/>
      <c r="AH47" s="161"/>
      <c r="AI47" s="161"/>
      <c r="AJ47" s="191"/>
      <c r="AK47" s="191"/>
      <c r="AL47" s="161"/>
      <c r="AM47" s="161"/>
      <c r="AN47" s="191"/>
      <c r="AO47" s="191"/>
      <c r="AP47" s="161"/>
      <c r="AS47" s="192"/>
      <c r="BZ47" s="161"/>
    </row>
    <row r="48" spans="2:91" ht="26.25" customHeight="1" x14ac:dyDescent="0.4">
      <c r="C48" s="188"/>
      <c r="D48" s="188"/>
      <c r="E48" s="189"/>
      <c r="F48" s="189"/>
      <c r="G48" s="189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90"/>
      <c r="S48" s="190"/>
      <c r="T48" s="161"/>
      <c r="X48" s="189"/>
      <c r="Y48" s="189"/>
      <c r="Z48" s="189"/>
      <c r="AA48" s="161"/>
      <c r="AB48" s="191"/>
      <c r="AC48" s="191"/>
      <c r="AD48" s="161"/>
      <c r="AE48" s="161"/>
      <c r="AF48" s="191"/>
      <c r="AG48" s="191"/>
      <c r="AH48" s="161"/>
      <c r="AI48" s="161"/>
      <c r="AJ48" s="191"/>
      <c r="AK48" s="191"/>
      <c r="AL48" s="161"/>
      <c r="AM48" s="161"/>
      <c r="AN48" s="191"/>
      <c r="AO48" s="191"/>
      <c r="AP48" s="161"/>
      <c r="AS48" s="192"/>
      <c r="BZ48" s="161"/>
    </row>
    <row r="49" spans="3:78" ht="26.25" customHeight="1" x14ac:dyDescent="0.4">
      <c r="C49" s="188"/>
      <c r="D49" s="188"/>
      <c r="E49" s="189"/>
      <c r="F49" s="189"/>
      <c r="G49" s="189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90"/>
      <c r="S49" s="190"/>
      <c r="T49" s="161"/>
      <c r="X49" s="189"/>
      <c r="Y49" s="189"/>
      <c r="Z49" s="189"/>
      <c r="AA49" s="161"/>
      <c r="AB49" s="191"/>
      <c r="AC49" s="191"/>
      <c r="AD49" s="161"/>
      <c r="AE49" s="161"/>
      <c r="AF49" s="191"/>
      <c r="AG49" s="191"/>
      <c r="AH49" s="161"/>
      <c r="AI49" s="161"/>
      <c r="AJ49" s="191"/>
      <c r="AK49" s="191"/>
      <c r="AL49" s="161"/>
      <c r="AM49" s="161"/>
      <c r="AN49" s="191"/>
      <c r="AO49" s="191"/>
      <c r="AP49" s="161"/>
      <c r="AS49" s="192"/>
      <c r="BZ49" s="161"/>
    </row>
    <row r="50" spans="3:78" ht="26.25" customHeight="1" x14ac:dyDescent="0.4">
      <c r="C50" s="188"/>
      <c r="D50" s="188"/>
      <c r="E50" s="189"/>
      <c r="F50" s="189"/>
      <c r="G50" s="189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90"/>
      <c r="S50" s="190"/>
      <c r="T50" s="161"/>
      <c r="X50" s="189"/>
      <c r="Y50" s="189"/>
      <c r="Z50" s="189"/>
      <c r="AA50" s="161"/>
      <c r="AB50" s="191"/>
      <c r="AC50" s="191"/>
      <c r="AD50" s="161"/>
      <c r="AE50" s="161"/>
      <c r="AF50" s="191"/>
      <c r="AG50" s="191"/>
      <c r="AH50" s="161"/>
      <c r="AI50" s="161"/>
      <c r="AJ50" s="191"/>
      <c r="AK50" s="191"/>
      <c r="AL50" s="161"/>
      <c r="AM50" s="161"/>
      <c r="AN50" s="191"/>
      <c r="AO50" s="191"/>
      <c r="AP50" s="161"/>
      <c r="AS50" s="192"/>
      <c r="BZ50" s="161"/>
    </row>
    <row r="51" spans="3:78" ht="26.25" customHeight="1" x14ac:dyDescent="0.4">
      <c r="C51" s="188"/>
      <c r="D51" s="188"/>
      <c r="E51" s="189"/>
      <c r="F51" s="189"/>
      <c r="G51" s="189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90"/>
      <c r="S51" s="190"/>
      <c r="T51" s="161"/>
      <c r="X51" s="189"/>
      <c r="Y51" s="189"/>
      <c r="Z51" s="189"/>
      <c r="AA51" s="161"/>
      <c r="AB51" s="191"/>
      <c r="AC51" s="191"/>
      <c r="AD51" s="161"/>
      <c r="AE51" s="161"/>
      <c r="AF51" s="191"/>
      <c r="AG51" s="191"/>
      <c r="AH51" s="161"/>
      <c r="AI51" s="161"/>
      <c r="AJ51" s="191"/>
      <c r="AK51" s="191"/>
      <c r="AL51" s="161"/>
      <c r="AM51" s="161"/>
      <c r="AN51" s="191"/>
      <c r="AO51" s="191"/>
      <c r="AP51" s="161"/>
      <c r="AS51" s="192"/>
      <c r="BZ51" s="161"/>
    </row>
    <row r="52" spans="3:78" ht="26.25" customHeight="1" x14ac:dyDescent="0.4">
      <c r="C52" s="188"/>
      <c r="D52" s="188"/>
      <c r="E52" s="189"/>
      <c r="F52" s="189"/>
      <c r="G52" s="189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90"/>
      <c r="S52" s="190"/>
      <c r="T52" s="161"/>
      <c r="X52" s="189"/>
      <c r="Y52" s="189"/>
      <c r="Z52" s="189"/>
      <c r="AA52" s="161"/>
      <c r="AB52" s="191"/>
      <c r="AC52" s="191"/>
      <c r="AD52" s="161"/>
      <c r="AE52" s="161"/>
      <c r="AF52" s="191"/>
      <c r="AG52" s="191"/>
      <c r="AH52" s="161"/>
      <c r="AI52" s="161"/>
      <c r="AJ52" s="191"/>
      <c r="AK52" s="191"/>
      <c r="AL52" s="161"/>
      <c r="AM52" s="161"/>
      <c r="AN52" s="191"/>
      <c r="AO52" s="191"/>
      <c r="AP52" s="161"/>
      <c r="AS52" s="192"/>
      <c r="BZ52" s="161"/>
    </row>
    <row r="53" spans="3:78" ht="26.25" customHeight="1" x14ac:dyDescent="0.4">
      <c r="C53" s="188"/>
      <c r="D53" s="188"/>
      <c r="E53" s="189"/>
      <c r="F53" s="189"/>
      <c r="G53" s="189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90"/>
      <c r="S53" s="190"/>
      <c r="T53" s="161"/>
      <c r="X53" s="189"/>
      <c r="Y53" s="189"/>
      <c r="Z53" s="189"/>
      <c r="AA53" s="161"/>
      <c r="AB53" s="191"/>
      <c r="AC53" s="191"/>
      <c r="AD53" s="161"/>
      <c r="AE53" s="161"/>
      <c r="AF53" s="191"/>
      <c r="AG53" s="191"/>
      <c r="AH53" s="161"/>
      <c r="AI53" s="161"/>
      <c r="AJ53" s="191"/>
      <c r="AK53" s="191"/>
      <c r="AL53" s="161"/>
      <c r="AM53" s="161"/>
      <c r="AN53" s="191"/>
      <c r="AO53" s="191"/>
      <c r="AP53" s="161"/>
      <c r="AS53" s="192"/>
      <c r="BZ53" s="161"/>
    </row>
    <row r="54" spans="3:78" ht="26.25" customHeight="1" x14ac:dyDescent="0.4">
      <c r="C54" s="188"/>
      <c r="D54" s="188"/>
      <c r="E54" s="189"/>
      <c r="F54" s="189"/>
      <c r="G54" s="189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90"/>
      <c r="S54" s="190"/>
      <c r="T54" s="161"/>
      <c r="X54" s="189"/>
      <c r="Y54" s="189"/>
      <c r="Z54" s="189"/>
      <c r="AA54" s="161"/>
      <c r="AB54" s="191"/>
      <c r="AC54" s="191"/>
      <c r="AD54" s="161"/>
      <c r="AE54" s="161"/>
      <c r="AF54" s="191"/>
      <c r="AG54" s="191"/>
      <c r="AH54" s="161"/>
      <c r="AI54" s="161"/>
      <c r="AJ54" s="191"/>
      <c r="AK54" s="191"/>
      <c r="AL54" s="161"/>
      <c r="AM54" s="161"/>
      <c r="AN54" s="191"/>
      <c r="AO54" s="191"/>
      <c r="AP54" s="161"/>
      <c r="AS54" s="192"/>
      <c r="BZ54" s="161"/>
    </row>
    <row r="55" spans="3:78" ht="26.25" customHeight="1" x14ac:dyDescent="0.4">
      <c r="C55" s="188"/>
      <c r="D55" s="188"/>
      <c r="E55" s="189"/>
      <c r="F55" s="189"/>
      <c r="G55" s="189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90"/>
      <c r="S55" s="190"/>
      <c r="T55" s="161"/>
      <c r="X55" s="189"/>
      <c r="Y55" s="189"/>
      <c r="Z55" s="189"/>
      <c r="AA55" s="161"/>
      <c r="AB55" s="191"/>
      <c r="AC55" s="191"/>
      <c r="AD55" s="161"/>
      <c r="AE55" s="161"/>
      <c r="AF55" s="191"/>
      <c r="AG55" s="191"/>
      <c r="AH55" s="161"/>
      <c r="AI55" s="161"/>
      <c r="AJ55" s="191"/>
      <c r="AK55" s="191"/>
      <c r="AL55" s="161"/>
      <c r="AM55" s="161"/>
      <c r="AN55" s="191"/>
      <c r="AO55" s="191"/>
      <c r="AP55" s="161"/>
      <c r="AS55" s="192"/>
    </row>
    <row r="56" spans="3:78" ht="26.25" customHeight="1" x14ac:dyDescent="0.4">
      <c r="C56" s="188"/>
      <c r="D56" s="188"/>
      <c r="E56" s="189"/>
      <c r="F56" s="189"/>
      <c r="G56" s="189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90"/>
      <c r="S56" s="190"/>
      <c r="T56" s="161"/>
      <c r="X56" s="189"/>
      <c r="Y56" s="189"/>
      <c r="Z56" s="189"/>
      <c r="AA56" s="161"/>
      <c r="AB56" s="191"/>
      <c r="AC56" s="191"/>
      <c r="AD56" s="161"/>
      <c r="AE56" s="161"/>
      <c r="AF56" s="191"/>
      <c r="AG56" s="191"/>
      <c r="AH56" s="161"/>
      <c r="AI56" s="161"/>
      <c r="AJ56" s="191"/>
      <c r="AK56" s="191"/>
      <c r="AL56" s="161"/>
      <c r="AM56" s="161"/>
      <c r="AN56" s="191"/>
      <c r="AO56" s="191"/>
      <c r="AP56" s="161"/>
      <c r="AS56" s="192"/>
    </row>
    <row r="57" spans="3:78" ht="22.5" customHeight="1" x14ac:dyDescent="0.4">
      <c r="C57" s="189"/>
      <c r="D57" s="189"/>
      <c r="E57" s="189"/>
      <c r="F57" s="161"/>
      <c r="G57" s="191"/>
      <c r="H57" s="191"/>
      <c r="I57" s="161"/>
      <c r="J57" s="161"/>
      <c r="K57" s="191"/>
      <c r="L57" s="191"/>
      <c r="M57" s="161"/>
      <c r="N57" s="161"/>
      <c r="O57" s="191"/>
      <c r="P57" s="191"/>
      <c r="Q57" s="161"/>
      <c r="R57" s="191"/>
      <c r="S57" s="191"/>
      <c r="T57" s="161"/>
      <c r="X57" s="193"/>
      <c r="Y57" s="193"/>
      <c r="Z57" s="194"/>
    </row>
    <row r="58" spans="3:78" ht="22.5" customHeight="1" x14ac:dyDescent="0.4">
      <c r="Y58" s="193"/>
      <c r="Z58" s="194"/>
    </row>
    <row r="59" spans="3:78" ht="22.5" customHeight="1" x14ac:dyDescent="0.4">
      <c r="Y59" s="193"/>
      <c r="Z59" s="194"/>
    </row>
    <row r="60" spans="3:78" ht="22.5" customHeight="1" x14ac:dyDescent="0.4">
      <c r="Y60" s="193"/>
      <c r="Z60" s="194"/>
    </row>
    <row r="61" spans="3:78" ht="22.5" customHeight="1" x14ac:dyDescent="0.4">
      <c r="Y61" s="193"/>
      <c r="Z61" s="194"/>
    </row>
    <row r="62" spans="3:78" ht="22.5" customHeight="1" x14ac:dyDescent="0.4">
      <c r="Y62" s="193"/>
      <c r="Z62" s="194"/>
    </row>
    <row r="63" spans="3:78" ht="22.5" customHeight="1" x14ac:dyDescent="0.4">
      <c r="Y63" s="193"/>
      <c r="Z63" s="194"/>
    </row>
    <row r="64" spans="3:78" ht="22.5" customHeight="1" x14ac:dyDescent="0.4">
      <c r="Y64" s="193"/>
      <c r="Z64" s="194"/>
    </row>
  </sheetData>
  <sheetProtection algorithmName="SHA-512" hashValue="beeNUZDRH3pVwTFC0ZoxegbfNfQj087KkpQfV6Ty6sxKomTDMDET/vnzzyGPcBXx0OgZzPfUEy8/f0pY2q90cA==" saltValue="TdCsygwN+6erTpF7Y1wLkQ==" spinCount="100000" sheet="1" objects="1" scenarios="1" selectLockedCells="1"/>
  <mergeCells count="160">
    <mergeCell ref="Z5:AG5"/>
    <mergeCell ref="C5:I5"/>
    <mergeCell ref="C35:V35"/>
    <mergeCell ref="Z15:AS15"/>
    <mergeCell ref="Z14:AS14"/>
    <mergeCell ref="C18:T18"/>
    <mergeCell ref="C17:T17"/>
    <mergeCell ref="C16:T16"/>
    <mergeCell ref="Z16:AA16"/>
    <mergeCell ref="AB16:AG16"/>
    <mergeCell ref="O25:V25"/>
    <mergeCell ref="Y20:AC20"/>
    <mergeCell ref="C25:F25"/>
    <mergeCell ref="C20:F20"/>
    <mergeCell ref="C21:E21"/>
    <mergeCell ref="Y21:AC22"/>
    <mergeCell ref="R21:V21"/>
    <mergeCell ref="R22:V22"/>
    <mergeCell ref="AH27:AK27"/>
    <mergeCell ref="AP20:AS20"/>
    <mergeCell ref="T28:U28"/>
    <mergeCell ref="T29:U29"/>
    <mergeCell ref="AL28:AO28"/>
    <mergeCell ref="AL29:AO29"/>
    <mergeCell ref="Y23:AC23"/>
    <mergeCell ref="AD23:AG23"/>
    <mergeCell ref="AH23:AK23"/>
    <mergeCell ref="AL23:AO23"/>
    <mergeCell ref="AP26:AS26"/>
    <mergeCell ref="AP25:AS25"/>
    <mergeCell ref="AP24:AS24"/>
    <mergeCell ref="AL26:AO26"/>
    <mergeCell ref="R31:S31"/>
    <mergeCell ref="R32:S32"/>
    <mergeCell ref="R33:S33"/>
    <mergeCell ref="R34:S34"/>
    <mergeCell ref="C23:E23"/>
    <mergeCell ref="N22:Q22"/>
    <mergeCell ref="J22:M22"/>
    <mergeCell ref="F22:I22"/>
    <mergeCell ref="F23:M23"/>
    <mergeCell ref="N23:V23"/>
    <mergeCell ref="C22:E22"/>
    <mergeCell ref="C26:G27"/>
    <mergeCell ref="H26:L27"/>
    <mergeCell ref="M26:Q27"/>
    <mergeCell ref="E28:G28"/>
    <mergeCell ref="R29:S29"/>
    <mergeCell ref="R30:S30"/>
    <mergeCell ref="L13:N13"/>
    <mergeCell ref="D14:G15"/>
    <mergeCell ref="H14:K15"/>
    <mergeCell ref="E32:G32"/>
    <mergeCell ref="E33:G33"/>
    <mergeCell ref="E34:G34"/>
    <mergeCell ref="C28:D34"/>
    <mergeCell ref="Y29:AC29"/>
    <mergeCell ref="AD29:AG29"/>
    <mergeCell ref="Y32:AC32"/>
    <mergeCell ref="AD32:AG32"/>
    <mergeCell ref="Y31:AC31"/>
    <mergeCell ref="AD31:AG31"/>
    <mergeCell ref="E29:G29"/>
    <mergeCell ref="E30:G30"/>
    <mergeCell ref="E31:G31"/>
    <mergeCell ref="Y28:AC28"/>
    <mergeCell ref="AD28:AG28"/>
    <mergeCell ref="T30:U30"/>
    <mergeCell ref="T31:U31"/>
    <mergeCell ref="T33:U33"/>
    <mergeCell ref="T34:U34"/>
    <mergeCell ref="R26:V27"/>
    <mergeCell ref="R28:S28"/>
    <mergeCell ref="AM2:AS3"/>
    <mergeCell ref="AP21:AS22"/>
    <mergeCell ref="AP23:AS23"/>
    <mergeCell ref="Y24:AC24"/>
    <mergeCell ref="AD24:AG24"/>
    <mergeCell ref="AH24:AK24"/>
    <mergeCell ref="AL24:AO24"/>
    <mergeCell ref="Y25:AC25"/>
    <mergeCell ref="AD25:AG25"/>
    <mergeCell ref="AH25:AK25"/>
    <mergeCell ref="AL25:AO25"/>
    <mergeCell ref="AG6:AG7"/>
    <mergeCell ref="AH6:AT7"/>
    <mergeCell ref="Z8:AB9"/>
    <mergeCell ref="AC8:AF9"/>
    <mergeCell ref="AG8:AG9"/>
    <mergeCell ref="AH8:AS9"/>
    <mergeCell ref="AD21:AG22"/>
    <mergeCell ref="AH21:AK22"/>
    <mergeCell ref="AL21:AO22"/>
    <mergeCell ref="B2:AL3"/>
    <mergeCell ref="C13:C15"/>
    <mergeCell ref="D13:G13"/>
    <mergeCell ref="AG10:AG11"/>
    <mergeCell ref="AL30:AO30"/>
    <mergeCell ref="AL31:AO31"/>
    <mergeCell ref="AL27:AO27"/>
    <mergeCell ref="T32:U32"/>
    <mergeCell ref="AP32:AS32"/>
    <mergeCell ref="AP31:AS31"/>
    <mergeCell ref="AP30:AS30"/>
    <mergeCell ref="AP29:AS29"/>
    <mergeCell ref="AP28:AS28"/>
    <mergeCell ref="AP27:AS27"/>
    <mergeCell ref="AH29:AK29"/>
    <mergeCell ref="AH32:AK32"/>
    <mergeCell ref="AH31:AK31"/>
    <mergeCell ref="AH28:AK28"/>
    <mergeCell ref="Y27:AC27"/>
    <mergeCell ref="AD27:AG27"/>
    <mergeCell ref="Y30:AC30"/>
    <mergeCell ref="AD30:AG30"/>
    <mergeCell ref="AH30:AK30"/>
    <mergeCell ref="AH10:AS11"/>
    <mergeCell ref="Z12:AB12"/>
    <mergeCell ref="AC12:AF12"/>
    <mergeCell ref="D10:F11"/>
    <mergeCell ref="G10:H11"/>
    <mergeCell ref="I10:I11"/>
    <mergeCell ref="Z10:AB11"/>
    <mergeCell ref="AC10:AF11"/>
    <mergeCell ref="C6:C11"/>
    <mergeCell ref="D6:F7"/>
    <mergeCell ref="G6:H7"/>
    <mergeCell ref="I6:I7"/>
    <mergeCell ref="Z6:AB7"/>
    <mergeCell ref="AC6:AF7"/>
    <mergeCell ref="D8:F9"/>
    <mergeCell ref="G8:H9"/>
    <mergeCell ref="I8:I9"/>
    <mergeCell ref="J10:S11"/>
    <mergeCell ref="J8:S9"/>
    <mergeCell ref="J6:S7"/>
    <mergeCell ref="AH12:AS12"/>
    <mergeCell ref="H13:K13"/>
    <mergeCell ref="L14:N15"/>
    <mergeCell ref="CF13:CM14"/>
    <mergeCell ref="CD7:CM7"/>
    <mergeCell ref="CB7:CB8"/>
    <mergeCell ref="CC7:CC8"/>
    <mergeCell ref="CB12:CB14"/>
    <mergeCell ref="CG34:CG35"/>
    <mergeCell ref="CG32:CG33"/>
    <mergeCell ref="CG30:CG31"/>
    <mergeCell ref="CG28:CG29"/>
    <mergeCell ref="CG26:CG27"/>
    <mergeCell ref="CG24:CG25"/>
    <mergeCell ref="CG22:CG23"/>
    <mergeCell ref="CG20:CG21"/>
    <mergeCell ref="CG18:CG19"/>
    <mergeCell ref="CG16:CG17"/>
    <mergeCell ref="CB28:CB35"/>
    <mergeCell ref="CB16:CB26"/>
    <mergeCell ref="AL32:AO32"/>
    <mergeCell ref="Y26:AC26"/>
    <mergeCell ref="AD26:AG26"/>
    <mergeCell ref="AH26:AK26"/>
  </mergeCells>
  <phoneticPr fontId="3"/>
  <dataValidations count="3">
    <dataValidation imeMode="off" allowBlank="1" showInputMessage="1" showErrorMessage="1" sqref="D14:K15 G10:H11"/>
    <dataValidation type="list" imeMode="off" allowBlank="1" showInputMessage="1" showErrorMessage="1" error="当企業団では、ご指定の口径のメータを取り扱っておりません。今一度、入力内容をご確認ください。" sqref="G6:H7">
      <formula1>$BY$6:$BY$15</formula1>
    </dataValidation>
    <dataValidation type="custom" imeMode="off" allowBlank="1" showInputMessage="1" showErrorMessage="1" error="使用日数は１日～６４日の間の数値を入力してください。" sqref="G8:H9">
      <formula1>AND(G8&gt;=1,G8&lt;65)</formula1>
    </dataValidation>
  </dataValidations>
  <hyperlinks>
    <hyperlink ref="AB16" r:id="rId1"/>
  </hyperlinks>
  <printOptions horizontalCentered="1" verticalCentered="1"/>
  <pageMargins left="0.2" right="0.2" top="0.5" bottom="0.47" header="0.3" footer="0.3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計算シミュレーション</vt:lpstr>
      <vt:lpstr>計算シミュレーション!Print_Area</vt:lpstr>
    </vt:vector>
  </TitlesOfParts>
  <Company>愛知中部水道企業団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 優希</dc:creator>
  <cp:lastModifiedBy>河本 優希</cp:lastModifiedBy>
  <cp:lastPrinted>2023-01-24T05:30:05Z</cp:lastPrinted>
  <dcterms:created xsi:type="dcterms:W3CDTF">2022-12-19T02:10:27Z</dcterms:created>
  <dcterms:modified xsi:type="dcterms:W3CDTF">2023-01-24T05:33:16Z</dcterms:modified>
</cp:coreProperties>
</file>